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defaultThemeVersion="124226"/>
  <mc:AlternateContent xmlns:mc="http://schemas.openxmlformats.org/markup-compatibility/2006">
    <mc:Choice Requires="x15">
      <x15ac:absPath xmlns:x15ac="http://schemas.microsoft.com/office/spreadsheetml/2010/11/ac" url="/Users/tajirimasami/Documents/埼玉県卓球関東大会　役員業務/"/>
    </mc:Choice>
  </mc:AlternateContent>
  <xr:revisionPtr revIDLastSave="0" documentId="13_ncr:1_{F90F5938-B362-294C-871A-E8FB2543AEE6}" xr6:coauthVersionLast="47" xr6:coauthVersionMax="47" xr10:uidLastSave="{00000000-0000-0000-0000-000000000000}"/>
  <bookViews>
    <workbookView xWindow="140" yWindow="940" windowWidth="14480" windowHeight="16880" activeTab="1" xr2:uid="{00000000-000D-0000-FFFF-FFFF00000000}"/>
  </bookViews>
  <sheets>
    <sheet name="説明" sheetId="3" r:id="rId1"/>
    <sheet name="入力用" sheetId="2" r:id="rId2"/>
    <sheet name="印刷用" sheetId="1" r:id="rId3"/>
    <sheet name="サンプル" sheetId="4" r:id="rId4"/>
  </sheets>
  <definedNames>
    <definedName name="_xlnm.Print_Area" localSheetId="3">サンプル!$A$1:$I$36</definedName>
    <definedName name="_xlnm.Print_Area" localSheetId="2">印刷用!$A$1:$I$36</definedName>
    <definedName name="_xlnm.Print_Area" localSheetId="0">説明!$A$1:$H$38</definedName>
    <definedName name="_xlnm.Print_Area" localSheetId="1">入力用!$B$1:$R$32</definedName>
    <definedName name="サンプル">入力用!$J$3:$Q$32</definedName>
    <definedName name="入力">入力用!$A$3:$H$32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E41" i="2"/>
  <c r="D41" i="2"/>
  <c r="B6" i="1" l="1"/>
  <c r="C3" i="1" l="1"/>
  <c r="B15" i="4" l="1"/>
  <c r="O6" i="2" l="1"/>
  <c r="N6" i="2"/>
  <c r="F6" i="2"/>
  <c r="E6" i="2"/>
  <c r="G7" i="4" l="1"/>
  <c r="G7" i="1"/>
  <c r="G8" i="1"/>
  <c r="I20" i="1" l="1"/>
  <c r="I18" i="1"/>
  <c r="I16" i="1"/>
  <c r="I14" i="1"/>
  <c r="E20" i="1"/>
  <c r="E18" i="1"/>
  <c r="E16" i="1"/>
  <c r="E14" i="1"/>
  <c r="I20" i="4"/>
  <c r="I18" i="4"/>
  <c r="I16" i="4"/>
  <c r="I14" i="4"/>
  <c r="E20" i="4"/>
  <c r="E18" i="4"/>
  <c r="E16" i="4"/>
  <c r="E14" i="4"/>
  <c r="F28" i="4"/>
  <c r="C3" i="4"/>
  <c r="I5" i="1" l="1"/>
  <c r="I5" i="4"/>
  <c r="B6" i="4"/>
  <c r="H20" i="1" l="1"/>
  <c r="H18" i="1"/>
  <c r="H16" i="1"/>
  <c r="H14" i="1"/>
  <c r="D20" i="1"/>
  <c r="D18" i="1"/>
  <c r="D16" i="1"/>
  <c r="D14" i="1"/>
  <c r="H20" i="4"/>
  <c r="H18" i="4"/>
  <c r="H16" i="4"/>
  <c r="H14" i="4"/>
  <c r="D20" i="4"/>
  <c r="D18" i="4"/>
  <c r="D16" i="4"/>
  <c r="D14" i="4"/>
  <c r="F3" i="1"/>
  <c r="F3" i="4"/>
  <c r="A31" i="4" l="1"/>
  <c r="A25" i="4"/>
  <c r="G23" i="4"/>
  <c r="G22" i="4"/>
  <c r="G21" i="4"/>
  <c r="B21" i="4"/>
  <c r="G20" i="4"/>
  <c r="B20" i="4"/>
  <c r="G19" i="4"/>
  <c r="B19" i="4"/>
  <c r="G18" i="4"/>
  <c r="B18" i="4"/>
  <c r="G17" i="4"/>
  <c r="B17" i="4"/>
  <c r="G16" i="4"/>
  <c r="B16" i="4"/>
  <c r="G15" i="4"/>
  <c r="G14" i="4"/>
  <c r="B14" i="4"/>
  <c r="G12" i="4"/>
  <c r="B12" i="4"/>
  <c r="G11" i="4"/>
  <c r="B11" i="4"/>
  <c r="B10" i="4"/>
  <c r="E9" i="4"/>
  <c r="B9" i="4"/>
  <c r="G8" i="4"/>
  <c r="A31" i="1"/>
  <c r="A25" i="1"/>
  <c r="G23" i="1"/>
  <c r="G22" i="1"/>
  <c r="G21" i="1"/>
  <c r="B21" i="1"/>
  <c r="G20" i="1"/>
  <c r="B20" i="1"/>
  <c r="G19" i="1"/>
  <c r="B19" i="1"/>
  <c r="G18" i="1"/>
  <c r="B18" i="1"/>
  <c r="G17" i="1"/>
  <c r="B17" i="1"/>
  <c r="G16" i="1"/>
  <c r="B16" i="1"/>
  <c r="G15" i="1"/>
  <c r="B15" i="1"/>
  <c r="G14" i="1"/>
  <c r="B14" i="1"/>
  <c r="G12" i="1"/>
  <c r="B12" i="1"/>
  <c r="G11" i="1"/>
  <c r="B11" i="1"/>
  <c r="B10" i="1"/>
  <c r="E9" i="1"/>
  <c r="B9" i="1"/>
  <c r="M32" i="2"/>
  <c r="D32" i="2"/>
  <c r="B4" i="4"/>
  <c r="B5" i="4"/>
  <c r="B4" i="1"/>
  <c r="B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井上公彦</author>
  </authors>
  <commentList>
    <comment ref="C6" authorId="0" shapeId="0" xr:uid="{00000000-0006-0000-0100-000001000000}">
      <text>
        <r>
          <rPr>
            <b/>
            <sz val="11"/>
            <color rgb="FF000000"/>
            <rFont val="ＭＳ Ｐゴシック"/>
            <family val="2"/>
            <charset val="128"/>
          </rPr>
          <t>○○区立</t>
        </r>
        <r>
          <rPr>
            <b/>
            <sz val="11"/>
            <color rgb="FF000000"/>
            <rFont val="ＭＳ Ｐゴシック"/>
            <family val="2"/>
            <charset val="128"/>
          </rPr>
          <t xml:space="preserve">
</t>
        </r>
        <r>
          <rPr>
            <b/>
            <sz val="11"/>
            <color rgb="FF000000"/>
            <rFont val="ＭＳ Ｐゴシック"/>
            <family val="2"/>
            <charset val="128"/>
          </rPr>
          <t>○○市立</t>
        </r>
        <r>
          <rPr>
            <b/>
            <sz val="11"/>
            <color rgb="FF000000"/>
            <rFont val="ＭＳ Ｐゴシック"/>
            <family val="2"/>
            <charset val="128"/>
          </rPr>
          <t xml:space="preserve">
</t>
        </r>
        <r>
          <rPr>
            <b/>
            <sz val="11"/>
            <color rgb="FF000000"/>
            <rFont val="ＭＳ Ｐゴシック"/>
            <family val="2"/>
            <charset val="128"/>
          </rPr>
          <t>○○町立</t>
        </r>
        <r>
          <rPr>
            <b/>
            <sz val="11"/>
            <color rgb="FF000000"/>
            <rFont val="ＭＳ Ｐゴシック"/>
            <family val="2"/>
            <charset val="128"/>
          </rPr>
          <t xml:space="preserve">
</t>
        </r>
        <r>
          <rPr>
            <b/>
            <sz val="11"/>
            <color rgb="FF000000"/>
            <rFont val="ＭＳ Ｐゴシック"/>
            <family val="2"/>
            <charset val="128"/>
          </rPr>
          <t>○○村立</t>
        </r>
        <r>
          <rPr>
            <b/>
            <sz val="11"/>
            <color rgb="FF000000"/>
            <rFont val="ＭＳ Ｐゴシック"/>
            <family val="2"/>
            <charset val="128"/>
          </rPr>
          <t xml:space="preserve">
</t>
        </r>
        <r>
          <rPr>
            <b/>
            <sz val="11"/>
            <color rgb="FF000000"/>
            <rFont val="ＭＳ Ｐゴシック"/>
            <family val="2"/>
            <charset val="128"/>
          </rPr>
          <t>学校法人</t>
        </r>
        <r>
          <rPr>
            <b/>
            <sz val="11"/>
            <color rgb="FF000000"/>
            <rFont val="ＭＳ Ｐゴシック"/>
            <family val="2"/>
            <charset val="128"/>
          </rPr>
          <t xml:space="preserve">
</t>
        </r>
        <r>
          <rPr>
            <b/>
            <sz val="11"/>
            <color rgb="FF000000"/>
            <rFont val="ＭＳ Ｐゴシック"/>
            <family val="2"/>
            <charset val="128"/>
          </rPr>
          <t>のように入力</t>
        </r>
      </text>
    </comment>
  </commentList>
</comments>
</file>

<file path=xl/sharedStrings.xml><?xml version="1.0" encoding="utf-8"?>
<sst xmlns="http://schemas.openxmlformats.org/spreadsheetml/2006/main" count="264" uniqueCount="168">
  <si>
    <t>【団体戦用手順】</t>
  </si>
  <si>
    <t>E-mailの送付先アドレスは、</t>
  </si>
  <si>
    <t>申込先</t>
  </si>
  <si>
    <t>名前の右のセルにふりがなを入力してください。
詳しくは右側の入力例を参考に入力をしてください。</t>
  </si>
  <si>
    <t>男女の別</t>
  </si>
  <si>
    <t>都県名</t>
  </si>
  <si>
    <t>監督名</t>
  </si>
  <si>
    <t>監督連絡先（自宅）</t>
  </si>
  <si>
    <t>監督連絡先（携帯）</t>
  </si>
  <si>
    <t>ふりがな</t>
  </si>
  <si>
    <t>学年</t>
  </si>
  <si>
    <t>月</t>
  </si>
  <si>
    <t>日</t>
  </si>
  <si>
    <t>２</t>
  </si>
  <si>
    <t>３</t>
  </si>
  <si>
    <t>４</t>
  </si>
  <si>
    <t>５</t>
  </si>
  <si>
    <t>６</t>
  </si>
  <si>
    <t>７</t>
  </si>
  <si>
    <t>８</t>
  </si>
  <si>
    <t>申込日（記入日）</t>
  </si>
  <si>
    <t>備考（個人情報の記載について、同意が得られない場合、その選手名と具体的な内容を記入してください。）</t>
  </si>
  <si>
    <t>団体戦</t>
  </si>
  <si>
    <t>生年月日</t>
  </si>
  <si>
    <t>氏　名</t>
  </si>
  <si>
    <t>女子</t>
  </si>
  <si>
    <t>です。</t>
    <phoneticPr fontId="15"/>
  </si>
  <si>
    <t>　</t>
    <phoneticPr fontId="15"/>
  </si>
  <si>
    <t>　　　　　　　　　　　　　　　　　</t>
    <phoneticPr fontId="15"/>
  </si>
  <si>
    <r>
      <t>　　　</t>
    </r>
    <r>
      <rPr>
        <sz val="11"/>
        <rFont val="Century"/>
        <family val="1"/>
      </rPr>
      <t xml:space="preserve"> </t>
    </r>
    <r>
      <rPr>
        <sz val="11"/>
        <rFont val="ＭＳ 明朝"/>
        <family val="1"/>
        <charset val="128"/>
      </rPr>
      <t>　　　</t>
    </r>
    <r>
      <rPr>
        <sz val="11"/>
        <rFont val="Century"/>
        <family val="1"/>
      </rPr>
      <t xml:space="preserve"> </t>
    </r>
    <phoneticPr fontId="15"/>
  </si>
  <si>
    <t>チーム名</t>
    <phoneticPr fontId="15"/>
  </si>
  <si>
    <t>郵便番号</t>
    <phoneticPr fontId="15"/>
  </si>
  <si>
    <t>ＦＡＸ</t>
    <phoneticPr fontId="15"/>
  </si>
  <si>
    <t>選　手</t>
    <phoneticPr fontId="15"/>
  </si>
  <si>
    <t>主　将</t>
    <phoneticPr fontId="15"/>
  </si>
  <si>
    <t>生年
(平成)</t>
    <phoneticPr fontId="15"/>
  </si>
  <si>
    <t>生年
(平成)</t>
  </si>
  <si>
    <t xml:space="preserve">備考（個人情報の記載について、同意が得られない場合、その選手名と具体的な内容を記入してください。）
</t>
    <phoneticPr fontId="15"/>
  </si>
  <si>
    <t>令和５年度山梨大会</t>
    <rPh sb="5" eb="7">
      <t>ヤマナシ</t>
    </rPh>
    <phoneticPr fontId="15"/>
  </si>
  <si>
    <t>住　所</t>
    <phoneticPr fontId="15"/>
  </si>
  <si>
    <r>
      <t>この列には</t>
    </r>
    <r>
      <rPr>
        <b/>
        <sz val="12"/>
        <color rgb="FFFF0000"/>
        <rFont val="ＭＳ 明朝"/>
        <family val="1"/>
        <charset val="128"/>
      </rPr>
      <t>ふりがな</t>
    </r>
    <r>
      <rPr>
        <sz val="12"/>
        <rFont val="ＭＳ 明朝"/>
        <family val="1"/>
        <charset val="128"/>
      </rPr>
      <t>を入力します</t>
    </r>
    <phoneticPr fontId="15"/>
  </si>
  <si>
    <t>　学校長（代表者）の承認を得たアドバイザー</t>
    <rPh sb="5" eb="8">
      <t>ダイヒョウシャ</t>
    </rPh>
    <rPh sb="10" eb="12">
      <t>ショウニン</t>
    </rPh>
    <rPh sb="13" eb="14">
      <t>エ</t>
    </rPh>
    <phoneticPr fontId="15"/>
  </si>
  <si>
    <t>※説明シート・入力用シート・サンプルシートを一度プリントアウトしてください。</t>
    <phoneticPr fontId="15"/>
  </si>
  <si>
    <t>※入力用シート・印刷用シート・サンプルシートには、下のタブをクリックすると移動できます。</t>
    <phoneticPr fontId="15"/>
  </si>
  <si>
    <t>←緊急時に事務局から連絡する場合に必要です。できるだけ入力を！</t>
  </si>
  <si>
    <t>　プログラム掲載用
　　チーム紹介文
100文字以内で記入してください。（右のセルに入力した文字数が表示されます。）</t>
    <rPh sb="6" eb="8">
      <t>ケイサイ</t>
    </rPh>
    <rPh sb="8" eb="9">
      <t>ヨウ</t>
    </rPh>
    <phoneticPr fontId="15"/>
  </si>
  <si>
    <t xml:space="preserve"> プログラム掲載用
　チーム紹介文
100文字以内で記入してください。（右のセルに入力した文字数が表示されます。）</t>
    <phoneticPr fontId="15"/>
  </si>
  <si>
    <t>都県大会順位</t>
    <rPh sb="2" eb="4">
      <t>タイカイ</t>
    </rPh>
    <phoneticPr fontId="15"/>
  </si>
  <si>
    <t>学校長（代表者）の承認を得たアドバイザー</t>
    <rPh sb="0" eb="3">
      <t>ガッコウチョウ</t>
    </rPh>
    <rPh sb="4" eb="7">
      <t>ダイヒョウシャ</t>
    </rPh>
    <rPh sb="9" eb="11">
      <t>ショウニン</t>
    </rPh>
    <rPh sb="12" eb="13">
      <t>エ</t>
    </rPh>
    <phoneticPr fontId="15"/>
  </si>
  <si>
    <t>監　督
連絡先</t>
    <phoneticPr fontId="15"/>
  </si>
  <si>
    <t>※都県大会が遅い場合は、大会終了当日にメールが送信できるよう事前に準備をお願いします。</t>
    <rPh sb="12" eb="14">
      <t>タイカイ</t>
    </rPh>
    <rPh sb="14" eb="16">
      <t>シュウリョウ</t>
    </rPh>
    <rPh sb="16" eb="18">
      <t>トウジツ</t>
    </rPh>
    <rPh sb="23" eb="25">
      <t>ソウシン</t>
    </rPh>
    <rPh sb="30" eb="32">
      <t>ジゼン</t>
    </rPh>
    <rPh sb="33" eb="35">
      <t>ジュンビ</t>
    </rPh>
    <rPh sb="37" eb="38">
      <t>ネガ</t>
    </rPh>
    <phoneticPr fontId="15"/>
  </si>
  <si>
    <t>入力用シートに必要事項を入力のうえ、ファイル→名前を付けて保存を実行し、E-mailに添付して</t>
    <phoneticPr fontId="15"/>
  </si>
  <si>
    <t>お送りください。</t>
    <phoneticPr fontId="15"/>
  </si>
  <si>
    <t>←携帯電話をお持ちでない方、普段使わない方はご記入ください。</t>
    <phoneticPr fontId="15"/>
  </si>
  <si>
    <t>氏　名</t>
    <phoneticPr fontId="15"/>
  </si>
  <si>
    <t>氏　名</t>
    <phoneticPr fontId="15"/>
  </si>
  <si>
    <t>　上記の通り申込みいたします。</t>
    <phoneticPr fontId="15"/>
  </si>
  <si>
    <t>選　手</t>
    <rPh sb="0" eb="1">
      <t>セン</t>
    </rPh>
    <rPh sb="2" eb="3">
      <t>テ</t>
    </rPh>
    <phoneticPr fontId="15"/>
  </si>
  <si>
    <t>〇プログラム掲載用チーム紹介文（100文字以内でお願いします。）</t>
    <rPh sb="6" eb="8">
      <t>ケイサイ</t>
    </rPh>
    <rPh sb="8" eb="9">
      <t>ヨウ</t>
    </rPh>
    <phoneticPr fontId="15"/>
  </si>
  <si>
    <t>※8月1日の代表者会議の資料となります。メール送信が7月30日を過ぎる場合には連絡してください。</t>
    <rPh sb="2" eb="3">
      <t>ガツ</t>
    </rPh>
    <rPh sb="4" eb="5">
      <t>ヒ</t>
    </rPh>
    <rPh sb="6" eb="9">
      <t>ダイヒョウシャ</t>
    </rPh>
    <rPh sb="9" eb="11">
      <t>カイギ</t>
    </rPh>
    <rPh sb="23" eb="25">
      <t>ソウシン</t>
    </rPh>
    <rPh sb="27" eb="28">
      <t>ガツ</t>
    </rPh>
    <rPh sb="30" eb="31">
      <t>ヒ</t>
    </rPh>
    <rPh sb="32" eb="33">
      <t>ス</t>
    </rPh>
    <rPh sb="35" eb="37">
      <t>バアイ</t>
    </rPh>
    <rPh sb="39" eb="41">
      <t>レンラク</t>
    </rPh>
    <phoneticPr fontId="15"/>
  </si>
  <si>
    <t>※プログラム作成の都合上、関東大会出場が決まりしだい申込書をメールでお送りください。</t>
    <rPh sb="9" eb="11">
      <t>ツゴウ</t>
    </rPh>
    <rPh sb="13" eb="15">
      <t>カントウ</t>
    </rPh>
    <rPh sb="15" eb="17">
      <t>タイカイ</t>
    </rPh>
    <rPh sb="17" eb="19">
      <t>シュツジョウ</t>
    </rPh>
    <rPh sb="20" eb="21">
      <t>キ</t>
    </rPh>
    <rPh sb="26" eb="29">
      <t>モウシコミショ</t>
    </rPh>
    <rPh sb="35" eb="36">
      <t>オク</t>
    </rPh>
    <phoneticPr fontId="15"/>
  </si>
  <si>
    <t>※プログラム掲載用のチームの写真は、都県競技委員長がまとめて送ってくれることになっています。</t>
    <rPh sb="6" eb="9">
      <t>ケイサイヨウ</t>
    </rPh>
    <rPh sb="14" eb="16">
      <t>シャシン</t>
    </rPh>
    <rPh sb="18" eb="19">
      <t>ト</t>
    </rPh>
    <rPh sb="19" eb="20">
      <t>ケン</t>
    </rPh>
    <rPh sb="20" eb="22">
      <t>キョウギ</t>
    </rPh>
    <rPh sb="22" eb="25">
      <t>イインチョウ</t>
    </rPh>
    <rPh sb="30" eb="31">
      <t>オク</t>
    </rPh>
    <phoneticPr fontId="15"/>
  </si>
  <si>
    <t>　都県大会当日に撮影する場合もあるかと思いますので、撮影へのご協力をお願いします。</t>
    <rPh sb="1" eb="3">
      <t>トケン</t>
    </rPh>
    <rPh sb="3" eb="5">
      <t>タイカイ</t>
    </rPh>
    <rPh sb="5" eb="7">
      <t>トウジツ</t>
    </rPh>
    <rPh sb="8" eb="10">
      <t>サツエイ</t>
    </rPh>
    <rPh sb="12" eb="14">
      <t>バアイ</t>
    </rPh>
    <rPh sb="19" eb="20">
      <t>オモ</t>
    </rPh>
    <phoneticPr fontId="15"/>
  </si>
  <si>
    <t>都県大会順位</t>
    <phoneticPr fontId="15"/>
  </si>
  <si>
    <t>都県名</t>
    <rPh sb="2" eb="3">
      <t>メイ</t>
    </rPh>
    <phoneticPr fontId="15"/>
  </si>
  <si>
    <t>設立団体名</t>
    <rPh sb="4" eb="5">
      <t>メイ</t>
    </rPh>
    <phoneticPr fontId="15"/>
  </si>
  <si>
    <t>学校長（代表者）名</t>
    <rPh sb="4" eb="6">
      <t>ダイヒョウ</t>
    </rPh>
    <rPh sb="6" eb="7">
      <t>シャ</t>
    </rPh>
    <rPh sb="8" eb="9">
      <t>メイ</t>
    </rPh>
    <phoneticPr fontId="15"/>
  </si>
  <si>
    <t>設立団体名</t>
    <rPh sb="2" eb="4">
      <t>ダンタイ</t>
    </rPh>
    <rPh sb="4" eb="5">
      <t>メイ</t>
    </rPh>
    <phoneticPr fontId="15"/>
  </si>
  <si>
    <t xml:space="preserve">  ください。</t>
    <phoneticPr fontId="15"/>
  </si>
  <si>
    <t>　者の情報を全国大会事務局へ送付すること以外には利用しません。</t>
    <phoneticPr fontId="15"/>
  </si>
  <si>
    <t>ＴＥＬ</t>
    <phoneticPr fontId="15"/>
  </si>
  <si>
    <t>関東大会参加申込用ファイルをメールで送信した後、印刷用シート（参加申込書）を印刷し職印（印）</t>
    <rPh sb="31" eb="33">
      <t>サンカ</t>
    </rPh>
    <rPh sb="33" eb="36">
      <t>モウシコミショ</t>
    </rPh>
    <rPh sb="44" eb="45">
      <t>イン</t>
    </rPh>
    <phoneticPr fontId="15"/>
  </si>
  <si>
    <t>を押したものを、下記申込先まで郵送してください。</t>
    <phoneticPr fontId="15"/>
  </si>
  <si>
    <t>職印(印)</t>
    <rPh sb="3" eb="4">
      <t>イン</t>
    </rPh>
    <phoneticPr fontId="15"/>
  </si>
  <si>
    <t>学校・チーム名</t>
    <rPh sb="0" eb="2">
      <t>ガッコウ</t>
    </rPh>
    <phoneticPr fontId="15"/>
  </si>
  <si>
    <t>学校・チーム連絡先</t>
    <rPh sb="0" eb="2">
      <t>ガッコウ</t>
    </rPh>
    <rPh sb="6" eb="9">
      <t>レンラクサキ</t>
    </rPh>
    <phoneticPr fontId="15"/>
  </si>
  <si>
    <t>この申込用ファイルは、第51回関東中学校卓球大会ウェブサイトからダウンロードできます。</t>
    <rPh sb="11" eb="12">
      <t>ダイ</t>
    </rPh>
    <rPh sb="14" eb="15">
      <t>カイ</t>
    </rPh>
    <rPh sb="15" eb="17">
      <t>カントウ</t>
    </rPh>
    <rPh sb="17" eb="20">
      <t>チュウガッコウ</t>
    </rPh>
    <rPh sb="20" eb="22">
      <t>タッキュウ</t>
    </rPh>
    <rPh sb="22" eb="24">
      <t>タイカイ</t>
    </rPh>
    <phoneticPr fontId="15"/>
  </si>
  <si>
    <t>ウェブサイトのURLは</t>
  </si>
  <si>
    <t>※送られた情報は、関東大会の運営・広報（報道機関・ウェブサイト）並びに全国中学校卓球大会出場</t>
    <rPh sb="42" eb="44">
      <t>タイカイ</t>
    </rPh>
    <rPh sb="44" eb="46">
      <t>シュツジョウ</t>
    </rPh>
    <phoneticPr fontId="15"/>
  </si>
  <si>
    <t>※送られたデータ（校長（代表者）、監督、アドバイザー、選手氏名及びチーム紹介文）を、そのまま</t>
    <phoneticPr fontId="15"/>
  </si>
  <si>
    <t>　プログラム等のデータとして利用します。間違いのないように入力してください。</t>
    <phoneticPr fontId="15"/>
  </si>
  <si>
    <t>団体戦入力例</t>
    <rPh sb="0" eb="3">
      <t>ダンタイセン</t>
    </rPh>
    <phoneticPr fontId="15"/>
  </si>
  <si>
    <t>ふじかわ　じゅん</t>
    <phoneticPr fontId="15"/>
  </si>
  <si>
    <t>※関東大会への出場が決定したら、すぐに次の手順で申し込みをして</t>
    <phoneticPr fontId="15"/>
  </si>
  <si>
    <t>※監督の連絡先は、緊急時の連絡のみに使わせていただきます。</t>
    <rPh sb="11" eb="12">
      <t>ジ</t>
    </rPh>
    <phoneticPr fontId="15"/>
  </si>
  <si>
    <t>　上記の者は、本大会への参加について保護者の同意を得ています。また、本大会プログラムの作成及び成績上位者の報道発表並びにウェブサイトにおける氏名、学校名、学年等の個人情報の記載について、本人及び保護者の同意を得ています。</t>
    <phoneticPr fontId="15"/>
  </si>
  <si>
    <t>学校長名
(代表者名)</t>
    <rPh sb="6" eb="8">
      <t>ダイヒョウ</t>
    </rPh>
    <rPh sb="8" eb="9">
      <t>シャ</t>
    </rPh>
    <rPh sb="9" eb="10">
      <t>メイ</t>
    </rPh>
    <phoneticPr fontId="15"/>
  </si>
  <si>
    <t>住　所①
（郡・市区町村）</t>
    <rPh sb="9" eb="10">
      <t>ク</t>
    </rPh>
    <rPh sb="10" eb="12">
      <t>チョウソン</t>
    </rPh>
    <phoneticPr fontId="15"/>
  </si>
  <si>
    <t>住　所②
（上記以降）</t>
    <phoneticPr fontId="15"/>
  </si>
  <si>
    <t>主　将</t>
    <phoneticPr fontId="15"/>
  </si>
  <si>
    <t>学校長名
(代表者名)</t>
    <rPh sb="6" eb="9">
      <t>ダイヒョウシャ</t>
    </rPh>
    <rPh sb="9" eb="10">
      <t>メイ</t>
    </rPh>
    <phoneticPr fontId="15"/>
  </si>
  <si>
    <r>
      <rPr>
        <b/>
        <u/>
        <sz val="14"/>
        <rFont val="ＭＳ 明朝"/>
        <family val="1"/>
        <charset val="128"/>
      </rPr>
      <t>郵送</t>
    </r>
    <r>
      <rPr>
        <sz val="11"/>
        <rFont val="ＭＳ 明朝"/>
        <family val="1"/>
        <charset val="128"/>
      </rPr>
      <t>してください。</t>
    </r>
    <phoneticPr fontId="15"/>
  </si>
  <si>
    <r>
      <t>関東大会参加申込用ファイルを</t>
    </r>
    <r>
      <rPr>
        <b/>
        <u/>
        <sz val="14"/>
        <rFont val="ＭＳ 明朝"/>
        <family val="1"/>
        <charset val="128"/>
      </rPr>
      <t>メールで送信</t>
    </r>
    <r>
      <rPr>
        <sz val="11"/>
        <rFont val="ＭＳ 明朝"/>
        <family val="1"/>
        <charset val="128"/>
      </rPr>
      <t>した後、</t>
    </r>
    <r>
      <rPr>
        <b/>
        <u/>
        <sz val="14"/>
        <rFont val="ＭＳ 明朝"/>
        <family val="1"/>
        <charset val="128"/>
      </rPr>
      <t>職印（印）を押した申込書を必ず</t>
    </r>
    <rPh sb="0" eb="2">
      <t>カントウ</t>
    </rPh>
    <rPh sb="2" eb="4">
      <t>タイカイ</t>
    </rPh>
    <rPh sb="8" eb="9">
      <t>ヨウ</t>
    </rPh>
    <rPh sb="27" eb="28">
      <t>イン</t>
    </rPh>
    <rPh sb="33" eb="36">
      <t>モウシコミショ</t>
    </rPh>
    <phoneticPr fontId="15"/>
  </si>
  <si>
    <t>　備　考：（個人情報の掲載について、同意が得られない場合、その選手名と具体的な内容を記入
　　　　　　してください。）
　　　例）○○　○○：報道機関・ウェブサイトへの個人名・写真の掲載に同意できない。</t>
    <rPh sb="11" eb="13">
      <t>ケイサイ</t>
    </rPh>
    <rPh sb="42" eb="44">
      <t>キニュウ</t>
    </rPh>
    <phoneticPr fontId="15"/>
  </si>
  <si>
    <t>氏　名（入力例を参考に入力してください。）</t>
    <rPh sb="4" eb="7">
      <t>ニュウリョクレイ</t>
    </rPh>
    <rPh sb="8" eb="10">
      <t>サンコウ</t>
    </rPh>
    <rPh sb="11" eb="13">
      <t>ニュウリョク</t>
    </rPh>
    <phoneticPr fontId="16"/>
  </si>
  <si>
    <t>ふりがな（名字と名前の間を１マスあけてください。）</t>
  </si>
  <si>
    <t>男子・女子</t>
    <phoneticPr fontId="15"/>
  </si>
  <si>
    <t>第５１回 関東中学校卓球大会参加申込書</t>
    <phoneticPr fontId="15"/>
  </si>
  <si>
    <t>①</t>
    <phoneticPr fontId="15"/>
  </si>
  <si>
    <t>③</t>
    <phoneticPr fontId="15"/>
  </si>
  <si>
    <t>②</t>
    <phoneticPr fontId="15"/>
  </si>
  <si>
    <t>※入力用シートには、右側に記入例がありますので、参考にして入力してください（学年は①②③）。</t>
    <rPh sb="38" eb="40">
      <t>ガクネン</t>
    </rPh>
    <phoneticPr fontId="15"/>
  </si>
  <si>
    <t>データ抽出用行</t>
    <rPh sb="3" eb="5">
      <t xml:space="preserve">チュウシュツ </t>
    </rPh>
    <rPh sb="5" eb="6">
      <t xml:space="preserve">ヨウ </t>
    </rPh>
    <rPh sb="6" eb="7">
      <t xml:space="preserve">ギョウ </t>
    </rPh>
    <phoneticPr fontId="15"/>
  </si>
  <si>
    <t>埼玉県</t>
  </si>
  <si>
    <t>都道府県リスト（JIS参考）</t>
    <rPh sb="0" eb="4">
      <t xml:space="preserve">トドウフケン </t>
    </rPh>
    <rPh sb="11" eb="13">
      <t xml:space="preserve">サンコウ </t>
    </rPh>
    <phoneticPr fontId="15"/>
  </si>
  <si>
    <t>都県</t>
    <rPh sb="0" eb="2">
      <t xml:space="preserve">トドウフケン </t>
    </rPh>
    <phoneticPr fontId="15"/>
  </si>
  <si>
    <t>団体・個人</t>
    <rPh sb="0" eb="2">
      <t xml:space="preserve">ダンタイ </t>
    </rPh>
    <rPh sb="3" eb="5">
      <t xml:space="preserve">コジン </t>
    </rPh>
    <phoneticPr fontId="15"/>
  </si>
  <si>
    <t>性別</t>
    <rPh sb="0" eb="2">
      <t xml:space="preserve">セイベツ </t>
    </rPh>
    <phoneticPr fontId="15"/>
  </si>
  <si>
    <t>都道府県No.</t>
    <rPh sb="0" eb="4">
      <t xml:space="preserve">トドウフケン </t>
    </rPh>
    <phoneticPr fontId="15"/>
  </si>
  <si>
    <t>男子</t>
    <rPh sb="0" eb="2">
      <t xml:space="preserve">ダンシ </t>
    </rPh>
    <phoneticPr fontId="15"/>
  </si>
  <si>
    <t>女子</t>
    <rPh sb="0" eb="2">
      <t xml:space="preserve">ジョシ </t>
    </rPh>
    <phoneticPr fontId="15"/>
  </si>
  <si>
    <t>https://saichutaku.info/kanto53/</t>
    <phoneticPr fontId="15"/>
  </si>
  <si>
    <t>saitama.tt.kentai.ck@gmail.com</t>
    <phoneticPr fontId="15"/>
  </si>
  <si>
    <t>ファイル名は「第５３回関東中学卓球団体申込書（△△都県○○中男子）」のようにつけてください。</t>
    <rPh sb="7" eb="8">
      <t>ダイ</t>
    </rPh>
    <rPh sb="10" eb="11">
      <t>カイ</t>
    </rPh>
    <rPh sb="21" eb="22">
      <t>ショ</t>
    </rPh>
    <rPh sb="25" eb="26">
      <t>ト</t>
    </rPh>
    <rPh sb="26" eb="27">
      <t>ケン</t>
    </rPh>
    <phoneticPr fontId="15"/>
  </si>
  <si>
    <t>〒３６９－０２１７　　埼玉県深谷市山河１２１４</t>
    <rPh sb="11" eb="14">
      <t xml:space="preserve">サイタマケン </t>
    </rPh>
    <rPh sb="14" eb="17">
      <t xml:space="preserve">フカヤシ </t>
    </rPh>
    <rPh sb="17" eb="18">
      <t xml:space="preserve">ヤマガ </t>
    </rPh>
    <rPh sb="18" eb="19">
      <t>🏞️</t>
    </rPh>
    <phoneticPr fontId="15"/>
  </si>
  <si>
    <t>TEL ０４８－５８５－２６２３　　FAX ０４８－５８５－６０５５</t>
    <phoneticPr fontId="15"/>
  </si>
  <si>
    <r>
      <t>E-mail</t>
    </r>
    <r>
      <rPr>
        <sz val="16"/>
        <rFont val="ＭＳ 明朝"/>
        <family val="1"/>
        <charset val="128"/>
      </rPr>
      <t>：</t>
    </r>
    <r>
      <rPr>
        <sz val="16"/>
        <rFont val="Century"/>
        <family val="1"/>
      </rPr>
      <t>saitama.tt.kentai.ck@gmail.com</t>
    </r>
    <phoneticPr fontId="15"/>
  </si>
  <si>
    <t>深谷市立岡部中学校　　田尻　雅美　宛</t>
    <rPh sb="0" eb="4">
      <t xml:space="preserve">フカヤシリツ </t>
    </rPh>
    <rPh sb="4" eb="6">
      <t xml:space="preserve">オカベ </t>
    </rPh>
    <rPh sb="11" eb="13">
      <t xml:space="preserve">タジリ </t>
    </rPh>
    <rPh sb="14" eb="16">
      <t xml:space="preserve">マサミ </t>
    </rPh>
    <phoneticPr fontId="15"/>
  </si>
  <si>
    <t>第５３回　関東中学校卓球大会　団体戦　参加申込書（入力用・E-mail用シート）</t>
    <rPh sb="15" eb="18">
      <t>ダンタイセン</t>
    </rPh>
    <phoneticPr fontId="15"/>
  </si>
  <si>
    <t>第５３回 関東中学校卓球大会参加申込書</t>
    <phoneticPr fontId="15"/>
  </si>
  <si>
    <t>さいたましりつ</t>
    <phoneticPr fontId="15"/>
  </si>
  <si>
    <t>さいたまかんとうちゅうがっこう</t>
    <phoneticPr fontId="15"/>
  </si>
  <si>
    <t>さいたま　いちろう</t>
    <phoneticPr fontId="15"/>
  </si>
  <si>
    <t>さいたましうらわく</t>
  </si>
  <si>
    <t>はりがや</t>
  </si>
  <si>
    <t>おおみや　みその</t>
    <phoneticPr fontId="15"/>
  </si>
  <si>
    <t>さいたま市立</t>
    <phoneticPr fontId="31"/>
  </si>
  <si>
    <t>さいたま関東中学校</t>
    <rPh sb="0" eb="2">
      <t>サイタマ</t>
    </rPh>
    <rPh sb="4" eb="6">
      <t xml:space="preserve">カントウ </t>
    </rPh>
    <rPh sb="6" eb="9">
      <t xml:space="preserve">チュウガッコウ </t>
    </rPh>
    <phoneticPr fontId="31"/>
  </si>
  <si>
    <t>埼玉　一郎</t>
    <rPh sb="0" eb="1">
      <t xml:space="preserve">サイタマ </t>
    </rPh>
    <rPh sb="3" eb="5">
      <t xml:space="preserve">イチロウ </t>
    </rPh>
    <phoneticPr fontId="15"/>
  </si>
  <si>
    <t>３３０－００００</t>
    <phoneticPr fontId="15"/>
  </si>
  <si>
    <t>さいたま市浦和区</t>
    <rPh sb="5" eb="8">
      <t xml:space="preserve">ウラワク </t>
    </rPh>
    <phoneticPr fontId="31"/>
  </si>
  <si>
    <t>針谷０００−０</t>
    <rPh sb="0" eb="2">
      <t xml:space="preserve">ハリガヤ </t>
    </rPh>
    <phoneticPr fontId="15"/>
  </si>
  <si>
    <t>０４８－８３１－＊＊＊＊</t>
    <phoneticPr fontId="15"/>
  </si>
  <si>
    <t>大宮　美園</t>
    <rPh sb="0" eb="1">
      <t xml:space="preserve">オオミヤ </t>
    </rPh>
    <rPh sb="3" eb="5">
      <t xml:space="preserve">ミソノ </t>
    </rPh>
    <phoneticPr fontId="31"/>
  </si>
  <si>
    <t>０９０－＊＊＊＊－＊＊＊＊</t>
    <phoneticPr fontId="15"/>
  </si>
  <si>
    <t>川口　一郎</t>
    <rPh sb="0" eb="2">
      <t xml:space="preserve">カワグチ </t>
    </rPh>
    <rPh sb="3" eb="5">
      <t xml:space="preserve">イチロウ </t>
    </rPh>
    <phoneticPr fontId="15"/>
  </si>
  <si>
    <t>鴻巣　綾子</t>
    <rPh sb="0" eb="2">
      <t xml:space="preserve">コウノス </t>
    </rPh>
    <rPh sb="3" eb="5">
      <t xml:space="preserve">アヤコ </t>
    </rPh>
    <phoneticPr fontId="15"/>
  </si>
  <si>
    <t>こうのす　あやこ</t>
    <phoneticPr fontId="15"/>
  </si>
  <si>
    <t>上尾　佳純</t>
    <rPh sb="0" eb="2">
      <t xml:space="preserve">アゲオ </t>
    </rPh>
    <rPh sb="3" eb="5">
      <t xml:space="preserve">カスミ </t>
    </rPh>
    <phoneticPr fontId="15"/>
  </si>
  <si>
    <t>あげお　かすみ</t>
    <phoneticPr fontId="15"/>
  </si>
  <si>
    <t>草加　沙也加</t>
    <rPh sb="0" eb="2">
      <t xml:space="preserve">ソウカ </t>
    </rPh>
    <rPh sb="3" eb="6">
      <t xml:space="preserve">サヤカ </t>
    </rPh>
    <phoneticPr fontId="15"/>
  </si>
  <si>
    <t>そうか　さやか</t>
    <phoneticPr fontId="15"/>
  </si>
  <si>
    <t>戸田　環</t>
    <rPh sb="0" eb="2">
      <t xml:space="preserve">トダ </t>
    </rPh>
    <phoneticPr fontId="15"/>
  </si>
  <si>
    <t>とだ　たまき</t>
    <phoneticPr fontId="15"/>
  </si>
  <si>
    <t>川越　那々子</t>
    <rPh sb="0" eb="1">
      <t xml:space="preserve">カワゴエ </t>
    </rPh>
    <rPh sb="3" eb="4">
      <t xml:space="preserve">ナナコ </t>
    </rPh>
    <phoneticPr fontId="15"/>
  </si>
  <si>
    <t>かわごえ　ななこ</t>
    <phoneticPr fontId="15"/>
  </si>
  <si>
    <t>狭山　葉月</t>
    <rPh sb="0" eb="2">
      <t xml:space="preserve">サヤマ </t>
    </rPh>
    <rPh sb="3" eb="5">
      <t xml:space="preserve">ハヅキ </t>
    </rPh>
    <phoneticPr fontId="15"/>
  </si>
  <si>
    <t>さやま　はづき</t>
    <phoneticPr fontId="15"/>
  </si>
  <si>
    <t>本庄　真里</t>
    <rPh sb="0" eb="2">
      <t xml:space="preserve">ホンジョウ </t>
    </rPh>
    <rPh sb="3" eb="5">
      <t>マリカ</t>
    </rPh>
    <phoneticPr fontId="15"/>
  </si>
  <si>
    <t>ほんじょう　まり</t>
    <phoneticPr fontId="15"/>
  </si>
  <si>
    <t>白岡　康子</t>
    <rPh sb="0" eb="2">
      <t xml:space="preserve">シラオカ </t>
    </rPh>
    <rPh sb="3" eb="5">
      <t xml:space="preserve">ヤスコ </t>
    </rPh>
    <phoneticPr fontId="15"/>
  </si>
  <si>
    <t>しらおか　やすこ</t>
    <phoneticPr fontId="15"/>
  </si>
  <si>
    <t>白岡　康子：報道機関への個人名の掲載に同意できない。</t>
    <rPh sb="6" eb="8">
      <t>ホウドウ</t>
    </rPh>
    <rPh sb="8" eb="10">
      <t>キカン</t>
    </rPh>
    <rPh sb="12" eb="15">
      <t>コジンメイ</t>
    </rPh>
    <rPh sb="16" eb="18">
      <t>ケイサイ</t>
    </rPh>
    <rPh sb="19" eb="21">
      <t>ドウイ</t>
    </rPh>
    <phoneticPr fontId="15"/>
  </si>
  <si>
    <t>歴史と自然が息づく利根川や渡良瀬遊水地のほとり、埼玉県加須市騎西の地で鍛え上げた、さいたま関東卓球部です。保護者やお世話になった多くの方に心から感謝し、関東大会で持てる力を全て発揮します！</t>
    <rPh sb="0" eb="2">
      <t xml:space="preserve">レキシト </t>
    </rPh>
    <rPh sb="3" eb="5">
      <t xml:space="preserve">シゼンガ </t>
    </rPh>
    <rPh sb="6" eb="7">
      <t xml:space="preserve">イキヅク </t>
    </rPh>
    <rPh sb="9" eb="12">
      <t xml:space="preserve">トネガワヤ </t>
    </rPh>
    <rPh sb="13" eb="19">
      <t xml:space="preserve">ワタラセユウスイチ </t>
    </rPh>
    <rPh sb="24" eb="27">
      <t xml:space="preserve">サイタマケン </t>
    </rPh>
    <rPh sb="27" eb="30">
      <t xml:space="preserve">カゾシ </t>
    </rPh>
    <rPh sb="30" eb="32">
      <t xml:space="preserve">キサイ </t>
    </rPh>
    <rPh sb="33" eb="34">
      <t xml:space="preserve">チデ </t>
    </rPh>
    <rPh sb="35" eb="36">
      <t xml:space="preserve">キタエアゲタ </t>
    </rPh>
    <rPh sb="45" eb="47">
      <t xml:space="preserve">カントウ </t>
    </rPh>
    <rPh sb="47" eb="50">
      <t xml:space="preserve">タッキュウブデス </t>
    </rPh>
    <rPh sb="53" eb="56">
      <t xml:space="preserve">ホゴシャヤ </t>
    </rPh>
    <rPh sb="64" eb="65">
      <t xml:space="preserve">オオクノ </t>
    </rPh>
    <rPh sb="67" eb="68">
      <t xml:space="preserve">カタ </t>
    </rPh>
    <rPh sb="69" eb="70">
      <t xml:space="preserve">ココロカラ </t>
    </rPh>
    <rPh sb="72" eb="74">
      <t xml:space="preserve">カンシャシ </t>
    </rPh>
    <rPh sb="76" eb="80">
      <t xml:space="preserve">カントウタイカイデ </t>
    </rPh>
    <rPh sb="81" eb="82">
      <t xml:space="preserve">モテルチカラヲ </t>
    </rPh>
    <rPh sb="86" eb="87">
      <t xml:space="preserve">スベテハッキシマス </t>
    </rPh>
    <phoneticPr fontId="15"/>
  </si>
  <si>
    <t>神奈川県</t>
    <rPh sb="0" eb="3">
      <t xml:space="preserve">カナガワ </t>
    </rPh>
    <rPh sb="3" eb="4">
      <t xml:space="preserve">ケン </t>
    </rPh>
    <phoneticPr fontId="1"/>
  </si>
  <si>
    <t>茨城県</t>
    <rPh sb="0" eb="2">
      <t xml:space="preserve">イバラキ </t>
    </rPh>
    <rPh sb="2" eb="3">
      <t xml:space="preserve">ケン </t>
    </rPh>
    <phoneticPr fontId="1"/>
  </si>
  <si>
    <t>栃木県</t>
    <rPh sb="0" eb="2">
      <t xml:space="preserve">トチギ </t>
    </rPh>
    <rPh sb="2" eb="3">
      <t xml:space="preserve">ケン </t>
    </rPh>
    <phoneticPr fontId="1"/>
  </si>
  <si>
    <t>千葉県</t>
    <rPh sb="0" eb="2">
      <t xml:space="preserve">チバ </t>
    </rPh>
    <rPh sb="2" eb="3">
      <t xml:space="preserve">ケン </t>
    </rPh>
    <phoneticPr fontId="1"/>
  </si>
  <si>
    <t>山梨県</t>
    <rPh sb="0" eb="2">
      <t xml:space="preserve">ヤマナシ </t>
    </rPh>
    <rPh sb="2" eb="3">
      <t xml:space="preserve">ケン </t>
    </rPh>
    <phoneticPr fontId="1"/>
  </si>
  <si>
    <t>群馬県</t>
    <rPh sb="0" eb="2">
      <t xml:space="preserve">グンマ </t>
    </rPh>
    <rPh sb="2" eb="3">
      <t xml:space="preserve">ケン </t>
    </rPh>
    <phoneticPr fontId="1"/>
  </si>
  <si>
    <t>埼玉県</t>
    <rPh sb="0" eb="2">
      <t xml:space="preserve">サイタマ </t>
    </rPh>
    <rPh sb="2" eb="3">
      <t xml:space="preserve">ケン </t>
    </rPh>
    <phoneticPr fontId="1"/>
  </si>
  <si>
    <t>東京都</t>
    <rPh sb="0" eb="3">
      <t xml:space="preserve">トウキョウト </t>
    </rPh>
    <phoneticPr fontId="1"/>
  </si>
  <si>
    <t>申込先</t>
    <phoneticPr fontId="15"/>
  </si>
  <si>
    <t>〒３６９－０２１７</t>
    <phoneticPr fontId="15"/>
  </si>
  <si>
    <t>埼玉県深谷市山河１２１４　　</t>
    <phoneticPr fontId="15"/>
  </si>
  <si>
    <t>深谷市立岡部中学校　　田尻　雅美　宛</t>
    <phoneticPr fontId="15"/>
  </si>
  <si>
    <r>
      <t>E-mail</t>
    </r>
    <r>
      <rPr>
        <sz val="16"/>
        <rFont val="MS Mincho"/>
        <family val="1"/>
        <charset val="134"/>
      </rPr>
      <t>：</t>
    </r>
    <r>
      <rPr>
        <sz val="16"/>
        <rFont val="Century"/>
        <family val="1"/>
      </rPr>
      <t>saitama.tt.kentai.ck@gmail.com</t>
    </r>
    <phoneticPr fontId="15"/>
  </si>
  <si>
    <t>令和７年度埼玉大会</t>
    <rPh sb="5" eb="7">
      <t xml:space="preserve">サイタマ </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</si>
</sst>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font>
      <sz val="11"/>
      <name val="ＭＳ Ｐゴシック"/>
      <charset val="128"/>
    </font>
    <font>
      <sz val="11"/>
      <name val="ＭＳ 明朝"/>
      <family val="1"/>
      <charset val="128"/>
    </font>
    <font>
      <sz val="22"/>
      <name val="ＭＳ 明朝"/>
      <family val="1"/>
      <charset val="128"/>
    </font>
    <font>
      <sz val="16"/>
      <name val="ＭＳ 明朝"/>
      <family val="1"/>
      <charset val="128"/>
    </font>
    <font>
      <sz val="14"/>
      <name val="ＭＳ 明朝"/>
      <family val="1"/>
      <charset val="128"/>
    </font>
    <font>
      <sz val="12"/>
      <name val="ＭＳ 明朝"/>
      <family val="1"/>
      <charset val="128"/>
    </font>
    <font>
      <sz val="8"/>
      <name val="ＭＳ 明朝"/>
      <family val="1"/>
      <charset val="128"/>
    </font>
    <font>
      <sz val="9"/>
      <name val="ＭＳ 明朝"/>
      <family val="1"/>
      <charset val="128"/>
    </font>
    <font>
      <sz val="10"/>
      <name val="ＭＳ 明朝"/>
      <family val="1"/>
      <charset val="128"/>
    </font>
    <font>
      <sz val="20"/>
      <name val="ＭＳ 明朝"/>
      <family val="1"/>
      <charset val="128"/>
    </font>
    <font>
      <sz val="11"/>
      <color rgb="FFFF0000"/>
      <name val="ＭＳ 明朝"/>
      <family val="1"/>
      <charset val="128"/>
    </font>
    <font>
      <sz val="11"/>
      <color indexed="13"/>
      <name val="ＭＳ 明朝"/>
      <family val="1"/>
      <charset val="128"/>
    </font>
    <font>
      <sz val="24"/>
      <name val="ＭＳ 明朝"/>
      <family val="1"/>
      <charset val="128"/>
    </font>
    <font>
      <sz val="11"/>
      <color indexed="45"/>
      <name val="ＭＳ 明朝"/>
      <family val="1"/>
      <charset val="128"/>
    </font>
    <font>
      <u/>
      <sz val="11"/>
      <color indexed="12"/>
      <name val="ＭＳ Ｐゴシック"/>
      <family val="3"/>
      <charset val="128"/>
    </font>
    <font>
      <sz val="6"/>
      <name val="ＭＳ Ｐゴシック"/>
      <family val="3"/>
      <charset val="128"/>
    </font>
    <font>
      <b/>
      <sz val="14"/>
      <name val="ＭＳ 明朝"/>
      <family val="1"/>
      <charset val="128"/>
    </font>
    <font>
      <sz val="11"/>
      <name val="Century"/>
      <family val="1"/>
    </font>
    <font>
      <sz val="12"/>
      <color rgb="FFFF0000"/>
      <name val="ＭＳ 明朝"/>
      <family val="1"/>
      <charset val="128"/>
    </font>
    <font>
      <b/>
      <sz val="12"/>
      <color rgb="FFFF0000"/>
      <name val="ＭＳ 明朝"/>
      <family val="1"/>
      <charset val="128"/>
    </font>
    <font>
      <sz val="16"/>
      <name val="Century"/>
      <family val="1"/>
    </font>
    <font>
      <b/>
      <sz val="10"/>
      <color indexed="12"/>
      <name val="ＭＳ 明朝"/>
      <family val="1"/>
      <charset val="128"/>
    </font>
    <font>
      <b/>
      <u/>
      <sz val="14"/>
      <name val="ＭＳ 明朝"/>
      <family val="1"/>
      <charset val="128"/>
    </font>
    <font>
      <b/>
      <sz val="16"/>
      <name val="ＭＳ ゴシック"/>
      <family val="3"/>
      <charset val="128"/>
    </font>
    <font>
      <b/>
      <sz val="11"/>
      <name val="ＭＳ 明朝"/>
      <family val="1"/>
      <charset val="128"/>
    </font>
    <font>
      <b/>
      <sz val="11"/>
      <color rgb="FF000000"/>
      <name val="ＭＳ Ｐゴシック"/>
      <family val="2"/>
      <charset val="128"/>
    </font>
    <font>
      <sz val="6"/>
      <name val="ＭＳ 明朝"/>
      <family val="1"/>
      <charset val="128"/>
    </font>
    <font>
      <u/>
      <sz val="18"/>
      <color indexed="12"/>
      <name val="ＭＳ Ｐゴシック"/>
      <family val="3"/>
      <charset val="128"/>
    </font>
    <font>
      <sz val="18"/>
      <color indexed="12"/>
      <name val="Century"/>
      <family val="1"/>
    </font>
    <font>
      <u/>
      <sz val="20"/>
      <color indexed="12"/>
      <name val="ＭＳ Ｐゴシック"/>
      <family val="3"/>
      <charset val="128"/>
    </font>
    <font>
      <sz val="20"/>
      <color indexed="12"/>
      <name val="Century"/>
      <family val="1"/>
    </font>
    <font>
      <b/>
      <sz val="9"/>
      <name val="ＭＳ 明朝"/>
      <family val="1"/>
      <charset val="128"/>
    </font>
    <font>
      <sz val="16"/>
      <name val="MS Mincho"/>
      <family val="1"/>
      <charset val="134"/>
    </font>
  </fonts>
  <fills count="8">
    <fill>
      <patternFill patternType="none"/>
    </fill>
    <fill>
      <patternFill patternType="gray125"/>
    </fill>
    <fill>
      <patternFill patternType="solid">
        <fgColor indexed="45"/>
        <bgColor indexed="64"/>
      </patternFill>
    </fill>
    <fill>
      <patternFill patternType="solid">
        <fgColor indexed="13"/>
        <bgColor indexed="64"/>
      </patternFill>
    </fill>
    <fill>
      <patternFill patternType="solid">
        <fgColor indexed="42"/>
        <bgColor indexed="64"/>
      </patternFill>
    </fill>
    <fill>
      <patternFill patternType="solid">
        <fgColor rgb="FFFDCBFD"/>
        <bgColor indexed="64"/>
      </patternFill>
    </fill>
    <fill>
      <patternFill patternType="solid">
        <fgColor rgb="FFFF0000"/>
        <bgColor indexed="64"/>
      </patternFill>
    </fill>
    <fill>
      <patternFill patternType="solid">
        <fgColor rgb="FFCCFFCC"/>
        <bgColor rgb="FF000000"/>
      </patternFill>
    </fill>
  </fills>
  <borders count="60">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dotted">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diagonal/>
    </border>
    <border>
      <left style="thin">
        <color auto="1"/>
      </left>
      <right style="thin">
        <color auto="1"/>
      </right>
      <top style="dotted">
        <color auto="1"/>
      </top>
      <bottom style="thin">
        <color auto="1"/>
      </bottom>
      <diagonal/>
    </border>
    <border>
      <left style="medium">
        <color auto="1"/>
      </left>
      <right/>
      <top style="thin">
        <color auto="1"/>
      </top>
      <bottom/>
      <diagonal/>
    </border>
    <border>
      <left/>
      <right style="medium">
        <color auto="1"/>
      </right>
      <top style="thin">
        <color auto="1"/>
      </top>
      <bottom style="dotted">
        <color auto="1"/>
      </bottom>
      <diagonal/>
    </border>
    <border>
      <left style="medium">
        <color auto="1"/>
      </left>
      <right/>
      <top/>
      <bottom/>
      <diagonal/>
    </border>
    <border>
      <left style="thin">
        <color auto="1"/>
      </left>
      <right style="thin">
        <color auto="1"/>
      </right>
      <top style="dotted">
        <color auto="1"/>
      </top>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4" fillId="0" borderId="0" applyNumberFormat="0" applyFill="0" applyBorder="0" applyAlignment="0" applyProtection="0">
      <alignment vertical="top"/>
      <protection locked="0"/>
    </xf>
  </cellStyleXfs>
  <cellXfs count="190">
    <xf numFmtId="0" fontId="0" fillId="0" borderId="0" xfId="0"/>
    <xf numFmtId="0" fontId="1" fillId="0" borderId="0" xfId="0" applyFont="1" applyAlignment="1">
      <alignment vertical="center"/>
    </xf>
    <xf numFmtId="0" fontId="1"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6"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vertical="center"/>
    </xf>
    <xf numFmtId="0" fontId="6" fillId="0" borderId="25" xfId="0" applyFont="1" applyBorder="1" applyAlignment="1">
      <alignment horizontal="center" vertical="center"/>
    </xf>
    <xf numFmtId="0" fontId="1" fillId="0" borderId="21" xfId="0" applyFont="1" applyBorder="1" applyAlignment="1">
      <alignment horizontal="center" vertical="center"/>
    </xf>
    <xf numFmtId="0" fontId="1" fillId="0" borderId="14" xfId="0" applyFont="1" applyBorder="1" applyAlignment="1">
      <alignment horizontal="center" vertical="center"/>
    </xf>
    <xf numFmtId="0" fontId="1" fillId="0" borderId="33" xfId="0" applyFont="1" applyBorder="1" applyAlignment="1">
      <alignment vertical="center"/>
    </xf>
    <xf numFmtId="0" fontId="1" fillId="0" borderId="20" xfId="0" applyFont="1" applyBorder="1" applyAlignment="1">
      <alignment horizontal="center" vertical="center"/>
    </xf>
    <xf numFmtId="0" fontId="6" fillId="0" borderId="34" xfId="0" applyFont="1" applyBorder="1" applyAlignment="1">
      <alignment horizontal="center" vertical="center"/>
    </xf>
    <xf numFmtId="0" fontId="1" fillId="0" borderId="36" xfId="0" applyFont="1" applyBorder="1" applyAlignment="1">
      <alignment horizontal="center" vertical="center"/>
    </xf>
    <xf numFmtId="0" fontId="1" fillId="0" borderId="40" xfId="0" applyFont="1" applyBorder="1" applyAlignment="1">
      <alignment horizontal="center" vertical="center"/>
    </xf>
    <xf numFmtId="176" fontId="1" fillId="0" borderId="0" xfId="0" applyNumberFormat="1" applyFont="1" applyAlignment="1">
      <alignment horizontal="distributed" vertical="center"/>
    </xf>
    <xf numFmtId="0" fontId="1" fillId="2" borderId="0" xfId="0" applyFont="1" applyFill="1" applyAlignment="1">
      <alignment vertical="center"/>
    </xf>
    <xf numFmtId="0" fontId="1" fillId="3" borderId="0" xfId="0" applyFont="1" applyFill="1" applyAlignment="1">
      <alignment vertical="center"/>
    </xf>
    <xf numFmtId="0" fontId="1" fillId="3" borderId="14" xfId="0" applyFont="1" applyFill="1" applyBorder="1" applyAlignment="1">
      <alignment horizontal="center" vertical="center"/>
    </xf>
    <xf numFmtId="0" fontId="1" fillId="0" borderId="14" xfId="0" applyFont="1" applyBorder="1" applyAlignment="1" applyProtection="1">
      <alignment vertical="center" shrinkToFit="1"/>
      <protection locked="0"/>
    </xf>
    <xf numFmtId="0" fontId="1" fillId="3" borderId="14" xfId="0" applyFont="1" applyFill="1" applyBorder="1" applyAlignment="1">
      <alignment horizontal="center" vertical="center" wrapText="1"/>
    </xf>
    <xf numFmtId="0" fontId="11" fillId="3" borderId="0" xfId="0" applyFont="1" applyFill="1" applyAlignment="1">
      <alignment vertical="center"/>
    </xf>
    <xf numFmtId="0" fontId="1" fillId="0" borderId="33" xfId="0" applyFont="1" applyBorder="1" applyAlignment="1" applyProtection="1">
      <alignment vertical="center" shrinkToFit="1"/>
      <protection locked="0"/>
    </xf>
    <xf numFmtId="0" fontId="1" fillId="3" borderId="14" xfId="0" applyFont="1" applyFill="1" applyBorder="1" applyAlignment="1">
      <alignment vertical="center" wrapText="1"/>
    </xf>
    <xf numFmtId="0" fontId="1" fillId="3" borderId="14" xfId="0" applyFont="1" applyFill="1" applyBorder="1" applyAlignment="1">
      <alignment vertical="center"/>
    </xf>
    <xf numFmtId="0" fontId="1" fillId="0" borderId="14" xfId="0" applyFont="1" applyBorder="1" applyAlignment="1" applyProtection="1">
      <alignment vertical="center"/>
      <protection locked="0"/>
    </xf>
    <xf numFmtId="0" fontId="1" fillId="0" borderId="14" xfId="0" applyFont="1" applyBorder="1" applyAlignment="1" applyProtection="1">
      <alignment horizontal="center" vertical="center"/>
      <protection locked="0"/>
    </xf>
    <xf numFmtId="176" fontId="1" fillId="0" borderId="14" xfId="0" applyNumberFormat="1" applyFont="1" applyBorder="1" applyAlignment="1" applyProtection="1">
      <alignment horizontal="left" vertical="center"/>
      <protection locked="0"/>
    </xf>
    <xf numFmtId="0" fontId="1" fillId="0" borderId="14" xfId="0" applyFont="1" applyBorder="1" applyAlignment="1" applyProtection="1">
      <alignment vertical="center" wrapText="1"/>
      <protection locked="0"/>
    </xf>
    <xf numFmtId="0" fontId="1" fillId="2" borderId="14" xfId="0" applyFont="1" applyFill="1" applyBorder="1" applyAlignment="1">
      <alignment horizontal="center" vertical="center"/>
    </xf>
    <xf numFmtId="0" fontId="1" fillId="4" borderId="14" xfId="0" applyFont="1" applyFill="1" applyBorder="1" applyAlignment="1">
      <alignment vertical="center"/>
    </xf>
    <xf numFmtId="0" fontId="1" fillId="2" borderId="14" xfId="0" applyFont="1" applyFill="1" applyBorder="1" applyAlignment="1">
      <alignment horizontal="center" vertical="center" wrapText="1"/>
    </xf>
    <xf numFmtId="0" fontId="13" fillId="2" borderId="0" xfId="0" applyFont="1" applyFill="1" applyAlignment="1">
      <alignment vertical="center"/>
    </xf>
    <xf numFmtId="0" fontId="8" fillId="2" borderId="14" xfId="0" applyFont="1" applyFill="1" applyBorder="1" applyAlignment="1">
      <alignment horizontal="center" vertical="center" wrapText="1"/>
    </xf>
    <xf numFmtId="0" fontId="1" fillId="4" borderId="33" xfId="0" applyFont="1" applyFill="1" applyBorder="1" applyAlignment="1">
      <alignment vertical="center"/>
    </xf>
    <xf numFmtId="0" fontId="1" fillId="3" borderId="0" xfId="0" applyFont="1" applyFill="1" applyAlignment="1">
      <alignment horizontal="center" vertical="center"/>
    </xf>
    <xf numFmtId="0" fontId="1" fillId="2" borderId="14" xfId="0" applyFont="1" applyFill="1" applyBorder="1" applyAlignment="1">
      <alignment vertical="center"/>
    </xf>
    <xf numFmtId="0" fontId="1" fillId="0" borderId="0" xfId="0" applyFont="1" applyAlignment="1" applyProtection="1">
      <alignment horizontal="center" vertical="center"/>
      <protection locked="0"/>
    </xf>
    <xf numFmtId="0" fontId="1" fillId="4" borderId="14" xfId="0" applyFont="1" applyFill="1" applyBorder="1" applyAlignment="1">
      <alignment horizontal="center" vertical="center"/>
    </xf>
    <xf numFmtId="0" fontId="1" fillId="2" borderId="14" xfId="0" applyFont="1" applyFill="1" applyBorder="1" applyAlignment="1">
      <alignment vertical="center" wrapText="1"/>
    </xf>
    <xf numFmtId="176" fontId="1" fillId="4" borderId="14" xfId="0" applyNumberFormat="1" applyFont="1" applyFill="1" applyBorder="1" applyAlignment="1">
      <alignment horizontal="left" vertical="center"/>
    </xf>
    <xf numFmtId="0" fontId="1" fillId="0" borderId="0" xfId="0" applyFont="1"/>
    <xf numFmtId="0" fontId="1" fillId="0" borderId="0" xfId="0" applyFont="1" applyProtection="1">
      <protection locked="0"/>
    </xf>
    <xf numFmtId="0" fontId="3" fillId="0" borderId="0" xfId="0" applyFont="1"/>
    <xf numFmtId="0" fontId="14" fillId="0" borderId="0" xfId="1" applyAlignment="1" applyProtection="1"/>
    <xf numFmtId="0" fontId="1" fillId="0" borderId="14" xfId="0" applyFont="1" applyBorder="1"/>
    <xf numFmtId="0" fontId="1" fillId="0" borderId="47" xfId="0" applyFont="1" applyBorder="1"/>
    <xf numFmtId="0" fontId="1" fillId="0" borderId="48" xfId="0" applyFont="1" applyBorder="1"/>
    <xf numFmtId="0" fontId="1" fillId="0" borderId="49" xfId="0" applyFont="1" applyBorder="1"/>
    <xf numFmtId="0" fontId="1" fillId="0" borderId="39" xfId="0" applyFont="1" applyBorder="1"/>
    <xf numFmtId="0" fontId="1" fillId="0" borderId="50" xfId="0" applyFont="1" applyBorder="1"/>
    <xf numFmtId="0" fontId="1" fillId="0" borderId="51" xfId="0" applyFont="1" applyBorder="1"/>
    <xf numFmtId="0" fontId="1" fillId="0" borderId="52" xfId="0" applyFont="1" applyBorder="1"/>
    <xf numFmtId="0" fontId="1" fillId="0" borderId="53" xfId="0" applyFont="1" applyBorder="1"/>
    <xf numFmtId="0" fontId="1" fillId="3" borderId="14" xfId="0" quotePrefix="1" applyFont="1" applyFill="1" applyBorder="1" applyAlignment="1">
      <alignment horizontal="center" vertical="center"/>
    </xf>
    <xf numFmtId="0" fontId="1" fillId="2" borderId="14" xfId="0" quotePrefix="1" applyFont="1" applyFill="1" applyBorder="1" applyAlignment="1">
      <alignment horizontal="center" vertical="center"/>
    </xf>
    <xf numFmtId="0" fontId="5" fillId="0" borderId="0" xfId="0" applyFont="1" applyAlignment="1">
      <alignment horizontal="center" vertical="center"/>
    </xf>
    <xf numFmtId="0" fontId="1" fillId="0" borderId="0" xfId="0" applyFont="1" applyAlignment="1">
      <alignment horizontal="justify" vertical="center"/>
    </xf>
    <xf numFmtId="0" fontId="5" fillId="0" borderId="48" xfId="0" applyFont="1" applyBorder="1"/>
    <xf numFmtId="0" fontId="5" fillId="3" borderId="14" xfId="0" applyFont="1" applyFill="1" applyBorder="1" applyAlignment="1">
      <alignment horizontal="center" vertical="center"/>
    </xf>
    <xf numFmtId="0" fontId="16" fillId="0" borderId="1" xfId="0" applyFont="1" applyBorder="1" applyAlignment="1">
      <alignment horizontal="center" vertical="center"/>
    </xf>
    <xf numFmtId="0" fontId="5" fillId="5" borderId="14" xfId="0" applyFont="1" applyFill="1" applyBorder="1" applyAlignment="1">
      <alignment horizontal="center" vertical="center"/>
    </xf>
    <xf numFmtId="0" fontId="5" fillId="5" borderId="14" xfId="0" applyFont="1" applyFill="1" applyBorder="1" applyAlignment="1">
      <alignment horizontal="center" vertical="center" shrinkToFit="1"/>
    </xf>
    <xf numFmtId="0" fontId="1" fillId="4" borderId="14" xfId="0" applyFont="1" applyFill="1" applyBorder="1" applyAlignment="1">
      <alignment vertical="center" shrinkToFit="1"/>
    </xf>
    <xf numFmtId="0" fontId="20"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9" fillId="0" borderId="0" xfId="0" applyFont="1" applyAlignment="1">
      <alignment horizontal="center" vertical="center"/>
    </xf>
    <xf numFmtId="0" fontId="3" fillId="0" borderId="15" xfId="0" applyFont="1" applyBorder="1" applyAlignment="1">
      <alignment horizontal="right" vertical="center"/>
    </xf>
    <xf numFmtId="0" fontId="7" fillId="0" borderId="56" xfId="0" applyFont="1" applyBorder="1" applyAlignment="1">
      <alignment horizontal="center" vertical="center" wrapText="1"/>
    </xf>
    <xf numFmtId="0" fontId="7" fillId="0" borderId="22" xfId="0" applyFont="1" applyBorder="1" applyAlignment="1">
      <alignment horizontal="center" vertical="center" shrinkToFit="1"/>
    </xf>
    <xf numFmtId="0" fontId="1" fillId="0" borderId="13" xfId="0" applyFont="1" applyBorder="1" applyAlignment="1">
      <alignment vertical="center"/>
    </xf>
    <xf numFmtId="0" fontId="1" fillId="0" borderId="19" xfId="0" applyFont="1" applyBorder="1" applyAlignment="1">
      <alignment vertical="center"/>
    </xf>
    <xf numFmtId="0" fontId="8" fillId="3" borderId="14" xfId="0" applyFont="1" applyFill="1" applyBorder="1" applyAlignment="1">
      <alignment horizontal="center" vertical="center" wrapText="1"/>
    </xf>
    <xf numFmtId="0" fontId="16" fillId="0" borderId="1" xfId="0" applyFont="1" applyBorder="1" applyAlignment="1">
      <alignment horizontal="center" vertical="center" shrinkToFit="1"/>
    </xf>
    <xf numFmtId="0" fontId="3" fillId="0" borderId="14" xfId="0" applyFont="1" applyBorder="1" applyAlignment="1" applyProtection="1">
      <alignment horizontal="left" vertical="center" shrinkToFit="1"/>
      <protection locked="0"/>
    </xf>
    <xf numFmtId="0" fontId="23" fillId="0" borderId="0" xfId="0" applyFont="1"/>
    <xf numFmtId="0" fontId="24" fillId="0" borderId="0" xfId="0" applyFont="1"/>
    <xf numFmtId="0" fontId="1" fillId="0" borderId="8" xfId="0" applyFont="1" applyBorder="1" applyAlignment="1">
      <alignment horizontal="center" vertical="center"/>
    </xf>
    <xf numFmtId="0" fontId="5" fillId="0" borderId="9" xfId="0" applyFont="1" applyBorder="1" applyAlignment="1">
      <alignment vertical="center"/>
    </xf>
    <xf numFmtId="0" fontId="18" fillId="0" borderId="9" xfId="0" applyFont="1" applyBorder="1" applyAlignment="1">
      <alignment vertical="center"/>
    </xf>
    <xf numFmtId="0" fontId="10" fillId="0" borderId="9"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 fillId="0" borderId="17" xfId="0" applyFont="1" applyBorder="1" applyAlignment="1">
      <alignment vertical="center"/>
    </xf>
    <xf numFmtId="0" fontId="20" fillId="0" borderId="18" xfId="0" applyFont="1" applyBorder="1" applyAlignment="1">
      <alignment vertical="center"/>
    </xf>
    <xf numFmtId="0" fontId="1" fillId="0" borderId="18" xfId="0" applyFont="1" applyBorder="1" applyAlignment="1">
      <alignment vertical="center"/>
    </xf>
    <xf numFmtId="0" fontId="16" fillId="3" borderId="0" xfId="0" applyFont="1" applyFill="1" applyAlignment="1">
      <alignment vertical="center"/>
    </xf>
    <xf numFmtId="0" fontId="7" fillId="0" borderId="1" xfId="0" applyFont="1" applyBorder="1" applyAlignment="1">
      <alignment horizontal="center" vertical="center" shrinkToFit="1"/>
    </xf>
    <xf numFmtId="0" fontId="1" fillId="0" borderId="14" xfId="0" applyFont="1" applyBorder="1" applyAlignment="1" applyProtection="1">
      <alignment vertical="top" wrapText="1"/>
      <protection locked="0"/>
    </xf>
    <xf numFmtId="0" fontId="1" fillId="4" borderId="14" xfId="0" applyFont="1" applyFill="1" applyBorder="1" applyAlignment="1">
      <alignment vertical="top" wrapText="1"/>
    </xf>
    <xf numFmtId="0" fontId="1" fillId="6" borderId="0" xfId="0" applyFont="1" applyFill="1" applyAlignment="1">
      <alignment vertical="center"/>
    </xf>
    <xf numFmtId="0" fontId="26" fillId="0" borderId="0" xfId="0" applyFont="1" applyAlignment="1">
      <alignment vertical="center"/>
    </xf>
    <xf numFmtId="0" fontId="1" fillId="7" borderId="14" xfId="0" applyFont="1" applyFill="1" applyBorder="1" applyAlignment="1">
      <alignment vertical="center"/>
    </xf>
    <xf numFmtId="0" fontId="1" fillId="7" borderId="32" xfId="0" applyFont="1" applyFill="1" applyBorder="1" applyAlignment="1">
      <alignment vertical="center"/>
    </xf>
    <xf numFmtId="0" fontId="6" fillId="4" borderId="14" xfId="0" applyFont="1" applyFill="1" applyBorder="1" applyAlignment="1">
      <alignment vertical="center" shrinkToFit="1"/>
    </xf>
    <xf numFmtId="0" fontId="1" fillId="7" borderId="32" xfId="0" applyFont="1" applyFill="1" applyBorder="1" applyAlignment="1">
      <alignment vertical="center" wrapText="1"/>
    </xf>
    <xf numFmtId="0" fontId="1" fillId="0" borderId="0" xfId="0" applyFont="1" applyAlignment="1">
      <alignment wrapText="1"/>
    </xf>
    <xf numFmtId="0" fontId="29" fillId="0" borderId="0" xfId="1" applyFont="1" applyAlignment="1" applyProtection="1">
      <alignment horizontal="center" shrinkToFit="1"/>
    </xf>
    <xf numFmtId="0" fontId="30" fillId="0" borderId="0" xfId="1" applyFont="1" applyAlignment="1" applyProtection="1">
      <alignment horizontal="center" shrinkToFit="1"/>
    </xf>
    <xf numFmtId="0" fontId="27" fillId="0" borderId="0" xfId="1" applyFont="1" applyAlignment="1" applyProtection="1">
      <alignment horizontal="center" vertical="center" shrinkToFit="1"/>
    </xf>
    <xf numFmtId="0" fontId="28" fillId="0" borderId="0" xfId="1" applyFont="1" applyAlignment="1" applyProtection="1">
      <alignment horizontal="center" vertical="center" shrinkToFit="1"/>
    </xf>
    <xf numFmtId="0" fontId="4" fillId="2" borderId="0" xfId="0" applyFont="1" applyFill="1" applyAlignment="1">
      <alignment vertical="center" wrapText="1"/>
    </xf>
    <xf numFmtId="0" fontId="12" fillId="2" borderId="0" xfId="0" applyFont="1" applyFill="1" applyAlignment="1">
      <alignment vertical="center" wrapText="1"/>
    </xf>
    <xf numFmtId="0" fontId="7" fillId="0" borderId="4" xfId="0" applyFont="1" applyBorder="1" applyAlignment="1" applyProtection="1">
      <alignment vertical="center" shrinkToFit="1"/>
      <protection locked="0"/>
    </xf>
    <xf numFmtId="0" fontId="7" fillId="0" borderId="46" xfId="0" applyFont="1" applyBorder="1" applyAlignment="1" applyProtection="1">
      <alignment vertical="center" shrinkToFit="1"/>
      <protection locked="0"/>
    </xf>
    <xf numFmtId="0" fontId="1" fillId="4" borderId="4" xfId="0" applyFont="1" applyFill="1" applyBorder="1" applyAlignment="1">
      <alignment vertical="center" shrinkToFit="1"/>
    </xf>
    <xf numFmtId="0" fontId="1" fillId="4" borderId="46" xfId="0" applyFont="1" applyFill="1" applyBorder="1" applyAlignment="1">
      <alignment vertical="center" shrinkToFit="1"/>
    </xf>
    <xf numFmtId="0" fontId="21" fillId="3" borderId="12" xfId="0" applyFont="1" applyFill="1" applyBorder="1" applyAlignment="1">
      <alignment horizontal="left" vertical="center"/>
    </xf>
    <xf numFmtId="0" fontId="21" fillId="3" borderId="0" xfId="0" applyFont="1" applyFill="1" applyAlignment="1">
      <alignment horizontal="left" vertical="center"/>
    </xf>
    <xf numFmtId="0" fontId="8" fillId="3" borderId="14" xfId="0" applyFont="1" applyFill="1" applyBorder="1" applyAlignment="1">
      <alignment vertical="center" wrapText="1"/>
    </xf>
    <xf numFmtId="0" fontId="8" fillId="2" borderId="14" xfId="0" applyFont="1" applyFill="1" applyBorder="1" applyAlignment="1">
      <alignment horizontal="left" vertical="center" wrapTex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1" fillId="0" borderId="29" xfId="0" applyFont="1" applyBorder="1" applyAlignment="1">
      <alignment horizontal="center" vertical="center"/>
    </xf>
    <xf numFmtId="0" fontId="1" fillId="0" borderId="31" xfId="0" applyFont="1" applyBorder="1" applyAlignment="1">
      <alignment horizontal="center" vertical="center"/>
    </xf>
    <xf numFmtId="0" fontId="7" fillId="0" borderId="22" xfId="0" applyFont="1" applyBorder="1" applyAlignment="1">
      <alignment horizontal="center" vertical="center" shrinkToFit="1"/>
    </xf>
    <xf numFmtId="0" fontId="7" fillId="0" borderId="27" xfId="0" applyFont="1" applyBorder="1" applyAlignment="1">
      <alignment horizontal="center" vertical="center" shrinkToFit="1"/>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4" xfId="0" applyFont="1" applyBorder="1" applyAlignment="1">
      <alignment horizontal="center" vertical="center"/>
    </xf>
    <xf numFmtId="0" fontId="1" fillId="0" borderId="46"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5"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2" xfId="0" applyFont="1" applyBorder="1" applyAlignment="1">
      <alignment horizontal="center" vertical="center" shrinkToFit="1"/>
    </xf>
    <xf numFmtId="0" fontId="2" fillId="0" borderId="0" xfId="0" applyFont="1" applyAlignment="1">
      <alignment horizontal="center" vertical="center"/>
    </xf>
    <xf numFmtId="0" fontId="1" fillId="0" borderId="14" xfId="0" applyFont="1" applyBorder="1" applyAlignment="1">
      <alignment vertical="center"/>
    </xf>
    <xf numFmtId="0" fontId="1" fillId="0" borderId="20" xfId="0" applyFont="1" applyBorder="1" applyAlignment="1">
      <alignmen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1" fillId="0" borderId="32"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7" fillId="0" borderId="9" xfId="0" applyFont="1" applyBorder="1" applyAlignment="1">
      <alignment horizontal="left" vertical="center" shrinkToFit="1"/>
    </xf>
    <xf numFmtId="0" fontId="7" fillId="0" borderId="23"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176" fontId="5" fillId="0" borderId="0" xfId="0" applyNumberFormat="1" applyFont="1" applyAlignment="1">
      <alignment horizontal="distributed" vertical="center"/>
    </xf>
    <xf numFmtId="0" fontId="5" fillId="0" borderId="57" xfId="0" applyFont="1" applyBorder="1" applyAlignment="1">
      <alignment vertical="center" wrapText="1"/>
    </xf>
    <xf numFmtId="0" fontId="5" fillId="0" borderId="58" xfId="0" applyFont="1" applyBorder="1" applyAlignment="1">
      <alignment vertical="center" wrapText="1"/>
    </xf>
    <xf numFmtId="0" fontId="5" fillId="0" borderId="59" xfId="0" applyFont="1" applyBorder="1" applyAlignment="1">
      <alignment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10" xfId="0" applyFont="1" applyBorder="1" applyAlignment="1">
      <alignment vertical="center" wrapText="1"/>
    </xf>
    <xf numFmtId="0" fontId="1" fillId="0" borderId="13" xfId="0" applyFont="1" applyBorder="1" applyAlignment="1">
      <alignment vertical="center"/>
    </xf>
    <xf numFmtId="0" fontId="1" fillId="0" borderId="19" xfId="0" applyFont="1" applyBorder="1" applyAlignment="1">
      <alignment vertical="center"/>
    </xf>
    <xf numFmtId="0" fontId="1" fillId="0" borderId="28"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7" xfId="0" applyFont="1" applyBorder="1" applyAlignment="1">
      <alignment vertical="center"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39" xfId="0" applyFont="1" applyBorder="1" applyAlignment="1">
      <alignment vertical="center" wrapText="1"/>
    </xf>
    <xf numFmtId="0" fontId="1" fillId="0" borderId="13" xfId="0"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7" fillId="0" borderId="38" xfId="0" applyFont="1" applyBorder="1" applyAlignment="1">
      <alignment horizontal="center" vertical="center"/>
    </xf>
    <xf numFmtId="0" fontId="1" fillId="0" borderId="3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8" fillId="0" borderId="43" xfId="0" applyFont="1" applyBorder="1" applyAlignment="1">
      <alignment vertical="center" wrapText="1"/>
    </xf>
    <xf numFmtId="0" fontId="8" fillId="0" borderId="44" xfId="0" applyFont="1" applyBorder="1" applyAlignment="1">
      <alignment vertical="center" wrapText="1"/>
    </xf>
    <xf numFmtId="0" fontId="8" fillId="0" borderId="45" xfId="0" applyFont="1" applyBorder="1" applyAlignment="1">
      <alignment vertical="center" wrapText="1"/>
    </xf>
    <xf numFmtId="0" fontId="4" fillId="0" borderId="24" xfId="0" applyFont="1" applyBorder="1" applyAlignment="1">
      <alignment horizontal="center" vertical="center"/>
    </xf>
    <xf numFmtId="0" fontId="7" fillId="0" borderId="27" xfId="0" applyFont="1" applyBorder="1" applyAlignment="1">
      <alignment horizontal="center"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0" xfId="0" applyFont="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FBA5FB"/>
      <color rgb="FFFDC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735330</xdr:colOff>
      <xdr:row>3</xdr:row>
      <xdr:rowOff>9525</xdr:rowOff>
    </xdr:from>
    <xdr:to>
      <xdr:col>3</xdr:col>
      <xdr:colOff>1992630</xdr:colOff>
      <xdr:row>4</xdr:row>
      <xdr:rowOff>295275</xdr:rowOff>
    </xdr:to>
    <xdr:sp macro="" textlink="">
      <xdr:nvSpPr>
        <xdr:cNvPr id="1079" name="AutoShape 14">
          <a:extLst>
            <a:ext uri="{FF2B5EF4-FFF2-40B4-BE49-F238E27FC236}">
              <a16:creationId xmlns:a16="http://schemas.microsoft.com/office/drawing/2014/main" id="{00000000-0008-0000-0100-000037040000}"/>
            </a:ext>
          </a:extLst>
        </xdr:cNvPr>
        <xdr:cNvSpPr>
          <a:spLocks noChangeArrowheads="1"/>
        </xdr:cNvSpPr>
      </xdr:nvSpPr>
      <xdr:spPr>
        <a:xfrm>
          <a:off x="4573905" y="1076325"/>
          <a:ext cx="1257300" cy="590550"/>
        </a:xfrm>
        <a:prstGeom prst="downArrow">
          <a:avLst>
            <a:gd name="adj1" fmla="val 50000"/>
            <a:gd name="adj2" fmla="val 25000"/>
          </a:avLst>
        </a:prstGeom>
        <a:solidFill>
          <a:srgbClr val="FDCBFD"/>
        </a:solidFill>
        <a:ln w="9525">
          <a:solidFill>
            <a:srgbClr val="000000"/>
          </a:solidFill>
          <a:miter lim="800000"/>
        </a:ln>
      </xdr:spPr>
    </xdr:sp>
    <xdr:clientData/>
  </xdr:twoCellAnchor>
  <xdr:twoCellAnchor>
    <xdr:from>
      <xdr:col>3</xdr:col>
      <xdr:colOff>908685</xdr:colOff>
      <xdr:row>0</xdr:row>
      <xdr:rowOff>129540</xdr:rowOff>
    </xdr:from>
    <xdr:to>
      <xdr:col>9</xdr:col>
      <xdr:colOff>205740</xdr:colOff>
      <xdr:row>0</xdr:row>
      <xdr:rowOff>350519</xdr:rowOff>
    </xdr:to>
    <xdr:sp macro="" textlink="">
      <xdr:nvSpPr>
        <xdr:cNvPr id="1080" name="AutoShape 13">
          <a:extLst>
            <a:ext uri="{FF2B5EF4-FFF2-40B4-BE49-F238E27FC236}">
              <a16:creationId xmlns:a16="http://schemas.microsoft.com/office/drawing/2014/main" id="{00000000-0008-0000-0100-000038040000}"/>
            </a:ext>
          </a:extLst>
        </xdr:cNvPr>
        <xdr:cNvSpPr>
          <a:spLocks noChangeArrowheads="1"/>
        </xdr:cNvSpPr>
      </xdr:nvSpPr>
      <xdr:spPr>
        <a:xfrm>
          <a:off x="4352925" y="129540"/>
          <a:ext cx="3556635" cy="220979"/>
        </a:xfrm>
        <a:prstGeom prst="rightArrow">
          <a:avLst>
            <a:gd name="adj1" fmla="val 47824"/>
            <a:gd name="adj2" fmla="val 167700"/>
          </a:avLst>
        </a:prstGeom>
        <a:solidFill>
          <a:srgbClr val="FFFFFF"/>
        </a:solidFill>
        <a:ln w="9525">
          <a:solidFill>
            <a:srgbClr val="000000"/>
          </a:solidFill>
          <a:miter lim="800000"/>
        </a:ln>
      </xdr:spPr>
    </xdr:sp>
    <xdr:clientData/>
  </xdr:twoCellAnchor>
  <xdr:twoCellAnchor>
    <xdr:from>
      <xdr:col>4</xdr:col>
      <xdr:colOff>247650</xdr:colOff>
      <xdr:row>26</xdr:row>
      <xdr:rowOff>133350</xdr:rowOff>
    </xdr:from>
    <xdr:to>
      <xdr:col>7</xdr:col>
      <xdr:colOff>353695</xdr:colOff>
      <xdr:row>29</xdr:row>
      <xdr:rowOff>257175</xdr:rowOff>
    </xdr:to>
    <xdr:sp macro="" textlink="">
      <xdr:nvSpPr>
        <xdr:cNvPr id="2" name="テキストボックス 1">
          <a:extLst>
            <a:ext uri="{FF2B5EF4-FFF2-40B4-BE49-F238E27FC236}">
              <a16:creationId xmlns:a16="http://schemas.microsoft.com/office/drawing/2014/main" id="{00000000-0008-0000-0100-000002000000}"/>
            </a:ext>
          </a:extLst>
        </xdr:cNvPr>
        <xdr:cNvSpPr txBox="1"/>
      </xdr:nvSpPr>
      <xdr:spPr>
        <a:xfrm>
          <a:off x="6972300" y="8734425"/>
          <a:ext cx="146812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ja-JP" sz="1200"/>
            <a:t>7/23</a:t>
          </a:r>
          <a:r>
            <a:rPr lang="ja-JP" altLang="en-US" sz="1200"/>
            <a:t>と入力すると</a:t>
          </a:r>
          <a:endParaRPr lang="en-US" altLang="ja-JP" sz="1200"/>
        </a:p>
        <a:p>
          <a:pPr algn="ctr"/>
          <a:r>
            <a:rPr lang="ja-JP" altLang="en-US" sz="1200"/>
            <a:t>令和</a:t>
          </a:r>
          <a:r>
            <a:rPr lang="en-US" altLang="ja-JP" sz="1200"/>
            <a:t>7</a:t>
          </a:r>
          <a:r>
            <a:rPr lang="ja-JP" altLang="en-US" sz="1200"/>
            <a:t>年</a:t>
          </a:r>
          <a:r>
            <a:rPr lang="en-US" altLang="ja-JP" sz="1200"/>
            <a:t>7</a:t>
          </a:r>
          <a:r>
            <a:rPr lang="ja-JP" altLang="en-US" sz="1200"/>
            <a:t>月</a:t>
          </a:r>
          <a:r>
            <a:rPr lang="en-US" altLang="ja-JP" sz="1200"/>
            <a:t>23</a:t>
          </a:r>
          <a:r>
            <a:rPr lang="ja-JP" altLang="en-US" sz="1200"/>
            <a:t>日</a:t>
          </a:r>
          <a:endParaRPr lang="en-US" altLang="ja-JP" sz="1200"/>
        </a:p>
        <a:p>
          <a:pPr algn="ctr"/>
          <a:r>
            <a:rPr lang="ja-JP" altLang="en-US" sz="1200"/>
            <a:t>と表示されます。</a:t>
          </a:r>
          <a:endParaRPr lang="en-US" altLang="ja-JP" sz="1200"/>
        </a:p>
      </xdr:txBody>
    </xdr:sp>
    <xdr:clientData/>
  </xdr:twoCellAnchor>
  <xdr:twoCellAnchor>
    <xdr:from>
      <xdr:col>3</xdr:col>
      <xdr:colOff>85725</xdr:colOff>
      <xdr:row>26</xdr:row>
      <xdr:rowOff>190500</xdr:rowOff>
    </xdr:from>
    <xdr:to>
      <xdr:col>4</xdr:col>
      <xdr:colOff>257175</xdr:colOff>
      <xdr:row>26</xdr:row>
      <xdr:rowOff>200025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a:off x="3419475" y="9105900"/>
          <a:ext cx="2457450" cy="9525"/>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287655</xdr:colOff>
      <xdr:row>2</xdr:row>
      <xdr:rowOff>302895</xdr:rowOff>
    </xdr:from>
    <xdr:to>
      <xdr:col>12</xdr:col>
      <xdr:colOff>1544955</xdr:colOff>
      <xdr:row>4</xdr:row>
      <xdr:rowOff>283845</xdr:rowOff>
    </xdr:to>
    <xdr:sp macro="" textlink="">
      <xdr:nvSpPr>
        <xdr:cNvPr id="7" name="AutoShape 14">
          <a:extLst>
            <a:ext uri="{FF2B5EF4-FFF2-40B4-BE49-F238E27FC236}">
              <a16:creationId xmlns:a16="http://schemas.microsoft.com/office/drawing/2014/main" id="{00000000-0008-0000-0100-000007000000}"/>
            </a:ext>
          </a:extLst>
        </xdr:cNvPr>
        <xdr:cNvSpPr>
          <a:spLocks noChangeArrowheads="1"/>
        </xdr:cNvSpPr>
      </xdr:nvSpPr>
      <xdr:spPr>
        <a:xfrm>
          <a:off x="12727305" y="1064895"/>
          <a:ext cx="1257300" cy="590550"/>
        </a:xfrm>
        <a:prstGeom prst="downArrow">
          <a:avLst>
            <a:gd name="adj1" fmla="val 50000"/>
            <a:gd name="adj2" fmla="val 25000"/>
          </a:avLst>
        </a:prstGeom>
        <a:solidFill>
          <a:srgbClr val="FDCBFD"/>
        </a:solidFill>
        <a:ln w="9525">
          <a:solidFill>
            <a:srgbClr val="000000"/>
          </a:solidFill>
          <a:miter lim="800000"/>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340994</xdr:colOff>
      <xdr:row>4</xdr:row>
      <xdr:rowOff>47624</xdr:rowOff>
    </xdr:from>
    <xdr:to>
      <xdr:col>4</xdr:col>
      <xdr:colOff>236220</xdr:colOff>
      <xdr:row>7</xdr:row>
      <xdr:rowOff>121920</xdr:rowOff>
    </xdr:to>
    <xdr:sp macro="" textlink="">
      <xdr:nvSpPr>
        <xdr:cNvPr id="3074" name="WordArt 2">
          <a:extLst>
            <a:ext uri="{FF2B5EF4-FFF2-40B4-BE49-F238E27FC236}">
              <a16:creationId xmlns:a16="http://schemas.microsoft.com/office/drawing/2014/main" id="{00000000-0008-0000-0300-0000020C0000}"/>
            </a:ext>
          </a:extLst>
        </xdr:cNvPr>
        <xdr:cNvSpPr>
          <a:spLocks noChangeArrowheads="1" noChangeShapeType="1" noTextEdit="1"/>
        </xdr:cNvSpPr>
      </xdr:nvSpPr>
      <xdr:spPr>
        <a:xfrm>
          <a:off x="340994" y="1053464"/>
          <a:ext cx="2181226" cy="1049656"/>
        </a:xfrm>
        <a:prstGeom prst="rect">
          <a:avLst/>
        </a:prstGeom>
      </xdr:spPr>
      <xdr:txBody>
        <a:bodyPr wrap="none" fromWordArt="1">
          <a:prstTxWarp prst="textSlantUp">
            <a:avLst>
              <a:gd name="adj" fmla="val 55556"/>
            </a:avLst>
          </a:prstTxWarp>
        </a:bodyPr>
        <a:lstStyle/>
        <a:p>
          <a:pPr algn="ctr" rtl="0"/>
          <a:r>
            <a:rPr lang="ja-JP" altLang="en-US" sz="3600" kern="10" spc="0">
              <a:ln w="9525">
                <a:noFill/>
                <a:round/>
              </a:ln>
              <a:solidFill>
                <a:srgbClr val="7030A0"/>
              </a:solidFill>
              <a:effectLst/>
              <a:latin typeface="ＭＳ Ｐゴシック" panose="020B0600070205080204" charset="-128"/>
              <a:ea typeface="ＭＳ Ｐゴシック" panose="020B0600070205080204" charset="-128"/>
            </a:rPr>
            <a:t>団体戦サンプル</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itama.tt.kentai.ck@gmail.com" TargetMode="External"/><Relationship Id="rId1" Type="http://schemas.openxmlformats.org/officeDocument/2006/relationships/hyperlink" Target="https://saichutaku.info/kanto53/"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B1:J42"/>
  <sheetViews>
    <sheetView topLeftCell="A18" workbookViewId="0">
      <selection activeCell="B1" sqref="B1"/>
    </sheetView>
  </sheetViews>
  <sheetFormatPr baseColWidth="10" defaultColWidth="9" defaultRowHeight="14"/>
  <cols>
    <col min="1" max="1" width="0.1640625" customWidth="1"/>
    <col min="2" max="2" width="2.1640625" style="42" customWidth="1"/>
    <col min="3" max="3" width="11.6640625" style="42" customWidth="1"/>
    <col min="4" max="4" width="15.33203125" style="42" customWidth="1"/>
    <col min="5" max="5" width="29.33203125" style="42" customWidth="1"/>
    <col min="6" max="7" width="9" style="42"/>
    <col min="8" max="8" width="18.1640625" style="42" customWidth="1"/>
    <col min="9" max="9" width="10.83203125" style="42" customWidth="1"/>
    <col min="10" max="10" width="16.83203125" style="42" customWidth="1"/>
  </cols>
  <sheetData>
    <row r="1" spans="2:8" ht="24.75" customHeight="1">
      <c r="B1" s="43"/>
      <c r="C1" s="78" t="s">
        <v>0</v>
      </c>
      <c r="D1" s="79"/>
    </row>
    <row r="2" spans="2:8" ht="18" customHeight="1">
      <c r="B2" s="43"/>
      <c r="C2" s="78"/>
      <c r="D2" s="79"/>
    </row>
    <row r="3" spans="2:8" ht="25.5" customHeight="1">
      <c r="C3" s="44" t="s">
        <v>83</v>
      </c>
    </row>
    <row r="4" spans="2:8" ht="25.5" customHeight="1">
      <c r="C4" s="44" t="s">
        <v>68</v>
      </c>
    </row>
    <row r="5" spans="2:8" ht="18.75" customHeight="1">
      <c r="B5" s="43"/>
    </row>
    <row r="6" spans="2:8" ht="22.5" customHeight="1">
      <c r="C6" s="42" t="s">
        <v>92</v>
      </c>
      <c r="E6" s="45"/>
    </row>
    <row r="7" spans="2:8" ht="22.5" customHeight="1">
      <c r="C7" s="42" t="s">
        <v>91</v>
      </c>
      <c r="E7" s="45"/>
    </row>
    <row r="8" spans="2:8" ht="22.5" customHeight="1">
      <c r="C8" s="42" t="s">
        <v>76</v>
      </c>
    </row>
    <row r="9" spans="2:8" ht="22.5" customHeight="1">
      <c r="C9" s="42" t="s">
        <v>77</v>
      </c>
    </row>
    <row r="10" spans="2:8" ht="24" customHeight="1">
      <c r="C10" s="102" t="s">
        <v>111</v>
      </c>
      <c r="D10" s="103"/>
      <c r="E10" s="103"/>
      <c r="F10" s="103"/>
      <c r="G10" s="103"/>
      <c r="H10" s="42" t="s">
        <v>26</v>
      </c>
    </row>
    <row r="11" spans="2:8" ht="18" customHeight="1"/>
    <row r="12" spans="2:8" ht="21.75" customHeight="1">
      <c r="B12" s="46">
        <v>1</v>
      </c>
      <c r="C12" s="42" t="s">
        <v>51</v>
      </c>
    </row>
    <row r="13" spans="2:8" ht="21.75" customHeight="1">
      <c r="C13" s="42" t="s">
        <v>52</v>
      </c>
    </row>
    <row r="14" spans="2:8" ht="21.75" customHeight="1">
      <c r="C14" s="42" t="s">
        <v>113</v>
      </c>
    </row>
    <row r="15" spans="2:8" ht="21.75" customHeight="1">
      <c r="C15" s="42" t="s">
        <v>1</v>
      </c>
      <c r="E15" s="100" t="s">
        <v>112</v>
      </c>
      <c r="F15" s="101"/>
      <c r="G15" s="101"/>
      <c r="H15" s="42" t="s">
        <v>26</v>
      </c>
    </row>
    <row r="16" spans="2:8" ht="21.75" customHeight="1">
      <c r="C16" s="42" t="s">
        <v>42</v>
      </c>
    </row>
    <row r="17" spans="2:8" ht="21.75" customHeight="1">
      <c r="C17" s="42" t="s">
        <v>43</v>
      </c>
    </row>
    <row r="18" spans="2:8" ht="21.75" customHeight="1">
      <c r="C18" s="42" t="s">
        <v>101</v>
      </c>
    </row>
    <row r="19" spans="2:8" ht="21.75" customHeight="1">
      <c r="C19" s="42" t="s">
        <v>84</v>
      </c>
    </row>
    <row r="20" spans="2:8" ht="21.75" customHeight="1">
      <c r="C20" s="42" t="s">
        <v>79</v>
      </c>
    </row>
    <row r="21" spans="2:8" ht="21.75" customHeight="1">
      <c r="C21" s="42" t="s">
        <v>80</v>
      </c>
    </row>
    <row r="22" spans="2:8" ht="21.5" customHeight="1">
      <c r="C22" s="99" t="s">
        <v>60</v>
      </c>
      <c r="D22" s="99"/>
      <c r="E22" s="99"/>
      <c r="F22" s="99"/>
      <c r="G22" s="99"/>
      <c r="H22" s="99"/>
    </row>
    <row r="23" spans="2:8" ht="21.5" customHeight="1">
      <c r="C23" s="42" t="s">
        <v>61</v>
      </c>
      <c r="D23" s="68"/>
      <c r="E23" s="68"/>
      <c r="F23" s="68"/>
      <c r="G23" s="68"/>
      <c r="H23" s="68"/>
    </row>
    <row r="24" spans="2:8" ht="21.5" customHeight="1">
      <c r="C24" s="42" t="s">
        <v>62</v>
      </c>
      <c r="D24" s="68"/>
      <c r="E24" s="68"/>
      <c r="F24" s="68"/>
      <c r="G24" s="68"/>
      <c r="H24" s="68"/>
    </row>
    <row r="25" spans="2:8" ht="21.75" customHeight="1">
      <c r="C25" s="42" t="s">
        <v>59</v>
      </c>
    </row>
    <row r="26" spans="2:8" ht="22.25" customHeight="1">
      <c r="C26" s="99" t="s">
        <v>50</v>
      </c>
      <c r="D26" s="99"/>
      <c r="E26" s="99"/>
      <c r="F26" s="99"/>
      <c r="G26" s="99"/>
      <c r="H26" s="99"/>
    </row>
    <row r="27" spans="2:8" ht="21.75" customHeight="1">
      <c r="C27" s="42" t="s">
        <v>78</v>
      </c>
    </row>
    <row r="28" spans="2:8" ht="21.75" customHeight="1">
      <c r="C28" s="42" t="s">
        <v>69</v>
      </c>
    </row>
    <row r="29" spans="2:8" ht="21.75" customHeight="1"/>
    <row r="30" spans="2:8" ht="21.75" customHeight="1">
      <c r="B30" s="46">
        <v>2</v>
      </c>
      <c r="C30" s="42" t="s">
        <v>71</v>
      </c>
    </row>
    <row r="31" spans="2:8" ht="21.75" customHeight="1">
      <c r="C31" s="42" t="s">
        <v>72</v>
      </c>
    </row>
    <row r="32" spans="2:8" ht="26" customHeight="1"/>
    <row r="33" spans="2:8" ht="21.75" customHeight="1">
      <c r="B33" s="47"/>
      <c r="C33" s="59" t="s">
        <v>2</v>
      </c>
      <c r="D33" s="48"/>
      <c r="E33" s="48"/>
      <c r="F33" s="48"/>
      <c r="G33" s="48"/>
      <c r="H33" s="49"/>
    </row>
    <row r="34" spans="2:8" ht="21.75" customHeight="1">
      <c r="B34" s="50"/>
      <c r="D34" s="3" t="s">
        <v>114</v>
      </c>
      <c r="H34" s="51"/>
    </row>
    <row r="35" spans="2:8" ht="21.75" customHeight="1">
      <c r="B35" s="50"/>
      <c r="D35" s="1"/>
      <c r="E35" s="3" t="s">
        <v>117</v>
      </c>
      <c r="H35" s="51"/>
    </row>
    <row r="36" spans="2:8" ht="21.75" customHeight="1">
      <c r="B36" s="50"/>
      <c r="D36" s="3" t="s">
        <v>115</v>
      </c>
      <c r="F36" s="1"/>
      <c r="H36" s="51"/>
    </row>
    <row r="37" spans="2:8" ht="21.75" customHeight="1">
      <c r="B37" s="50"/>
      <c r="D37" s="65" t="s">
        <v>116</v>
      </c>
      <c r="H37" s="51"/>
    </row>
    <row r="38" spans="2:8" ht="21.75" customHeight="1" thickBot="1">
      <c r="B38" s="52"/>
      <c r="C38" s="53"/>
      <c r="D38" s="53"/>
      <c r="E38" s="53"/>
      <c r="F38" s="53"/>
      <c r="G38" s="53"/>
      <c r="H38" s="54"/>
    </row>
    <row r="39" spans="2:8" ht="21.75" customHeight="1"/>
    <row r="40" spans="2:8" ht="15">
      <c r="D40" s="58" t="s">
        <v>27</v>
      </c>
    </row>
    <row r="41" spans="2:8" ht="15">
      <c r="D41" s="58" t="s">
        <v>28</v>
      </c>
    </row>
    <row r="42" spans="2:8" ht="15">
      <c r="D42" s="58" t="s">
        <v>29</v>
      </c>
    </row>
  </sheetData>
  <sheetProtection sheet="1" selectLockedCells="1"/>
  <mergeCells count="4">
    <mergeCell ref="C26:H26"/>
    <mergeCell ref="E15:G15"/>
    <mergeCell ref="C10:G10"/>
    <mergeCell ref="C22:H22"/>
  </mergeCells>
  <phoneticPr fontId="15"/>
  <hyperlinks>
    <hyperlink ref="C10" r:id="rId1" xr:uid="{00000000-0004-0000-0000-000000000000}"/>
    <hyperlink ref="E15" r:id="rId2" xr:uid="{00000000-0004-0000-0000-000001000000}"/>
  </hyperlinks>
  <printOptions horizontalCentered="1" verticalCentered="1"/>
  <pageMargins left="0.55118110236220474" right="0.62992125984251968" top="0.62992125984251968" bottom="0.51181102362204722" header="0.51181102362204722" footer="0.51181102362204722"/>
  <pageSetup paperSize="9" scale="97" orientation="portrait" r:id="rId3"/>
  <headerFooter alignWithMargins="0">
    <oddHeader>&amp;R関東大会団体戦申込手順</oddHead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R55"/>
  <sheetViews>
    <sheetView showGridLines="0" tabSelected="1" topLeftCell="B1" zoomScaleNormal="80" workbookViewId="0">
      <selection activeCell="C7" sqref="C7"/>
    </sheetView>
  </sheetViews>
  <sheetFormatPr baseColWidth="10" defaultColWidth="9" defaultRowHeight="14"/>
  <cols>
    <col min="1" max="1" width="3" style="1" hidden="1" customWidth="1"/>
    <col min="2" max="2" width="20.83203125" style="1" customWidth="1"/>
    <col min="3" max="3" width="29.6640625" style="1" customWidth="1"/>
    <col min="4" max="4" width="37.6640625" style="1" customWidth="1"/>
    <col min="5" max="5" width="6.1640625" style="1" customWidth="1"/>
    <col min="6" max="6" width="7.5" style="1" customWidth="1"/>
    <col min="7" max="8" width="4.83203125" style="1" customWidth="1"/>
    <col min="9" max="9" width="1.5" style="1" customWidth="1"/>
    <col min="10" max="10" width="3.1640625" style="1" customWidth="1"/>
    <col min="11" max="11" width="21.1640625" style="1" customWidth="1"/>
    <col min="12" max="12" width="29.6640625" style="1" customWidth="1"/>
    <col min="13" max="13" width="25.5" style="1" customWidth="1"/>
    <col min="14" max="14" width="5" style="1" customWidth="1"/>
    <col min="15" max="15" width="7.1640625" style="1" customWidth="1"/>
    <col min="16" max="17" width="3.83203125" style="1" customWidth="1"/>
    <col min="18" max="18" width="3.1640625" style="1" customWidth="1"/>
    <col min="19" max="16384" width="9" style="1"/>
  </cols>
  <sheetData>
    <row r="1" spans="1:18" ht="39" customHeight="1">
      <c r="B1" s="104" t="s">
        <v>3</v>
      </c>
      <c r="C1" s="104"/>
      <c r="D1" s="104"/>
      <c r="E1" s="104"/>
      <c r="F1" s="17"/>
      <c r="G1" s="17"/>
      <c r="H1" s="17"/>
      <c r="I1" s="17"/>
      <c r="J1" s="17"/>
      <c r="K1" s="105" t="s">
        <v>81</v>
      </c>
      <c r="L1" s="105"/>
      <c r="M1" s="105"/>
      <c r="N1" s="105"/>
      <c r="O1" s="17"/>
      <c r="P1" s="17"/>
      <c r="Q1" s="17"/>
      <c r="R1" s="17"/>
    </row>
    <row r="2" spans="1:18" ht="21" customHeight="1">
      <c r="B2" s="89" t="s">
        <v>118</v>
      </c>
      <c r="C2" s="18"/>
      <c r="D2" s="18"/>
      <c r="E2" s="18"/>
      <c r="F2" s="18"/>
      <c r="G2" s="18"/>
      <c r="H2" s="18"/>
      <c r="I2" s="18"/>
      <c r="J2" s="18"/>
      <c r="K2" s="17"/>
      <c r="L2" s="17"/>
      <c r="M2" s="17"/>
      <c r="N2" s="17"/>
      <c r="O2" s="17"/>
      <c r="P2" s="17"/>
      <c r="Q2" s="17"/>
      <c r="R2" s="17"/>
    </row>
    <row r="3" spans="1:18" ht="24" customHeight="1">
      <c r="A3" s="1">
        <v>1</v>
      </c>
      <c r="B3" s="19" t="s">
        <v>4</v>
      </c>
      <c r="C3" s="20"/>
      <c r="D3" s="62" t="s">
        <v>40</v>
      </c>
      <c r="E3" s="18"/>
      <c r="F3" s="18"/>
      <c r="G3" s="18"/>
      <c r="H3" s="18"/>
      <c r="I3" s="18"/>
      <c r="J3" s="18">
        <v>1</v>
      </c>
      <c r="K3" s="30" t="s">
        <v>4</v>
      </c>
      <c r="L3" s="95" t="s">
        <v>25</v>
      </c>
      <c r="M3" s="63" t="s">
        <v>40</v>
      </c>
      <c r="N3" s="17"/>
      <c r="O3" s="17"/>
      <c r="P3" s="17"/>
      <c r="Q3" s="17"/>
      <c r="R3" s="17"/>
    </row>
    <row r="4" spans="1:18" ht="24" customHeight="1">
      <c r="A4" s="1">
        <v>2</v>
      </c>
      <c r="B4" s="19" t="s">
        <v>64</v>
      </c>
      <c r="C4" s="20"/>
      <c r="D4" s="18"/>
      <c r="E4" s="18"/>
      <c r="F4" s="18"/>
      <c r="G4" s="18"/>
      <c r="H4" s="18"/>
      <c r="I4" s="18"/>
      <c r="J4" s="18">
        <v>2</v>
      </c>
      <c r="K4" s="30" t="s">
        <v>64</v>
      </c>
      <c r="L4" s="96" t="s">
        <v>103</v>
      </c>
      <c r="M4" s="17"/>
      <c r="N4" s="17"/>
      <c r="O4" s="17"/>
      <c r="P4" s="17"/>
      <c r="Q4" s="17"/>
      <c r="R4" s="17"/>
    </row>
    <row r="5" spans="1:18" ht="24" customHeight="1">
      <c r="A5" s="1">
        <v>3</v>
      </c>
      <c r="B5" s="19" t="s">
        <v>63</v>
      </c>
      <c r="C5" s="77"/>
      <c r="D5" s="18"/>
      <c r="E5" s="18"/>
      <c r="F5" s="18"/>
      <c r="G5" s="18"/>
      <c r="H5" s="18"/>
      <c r="I5" s="18"/>
      <c r="J5" s="18">
        <v>3</v>
      </c>
      <c r="K5" s="30" t="s">
        <v>63</v>
      </c>
      <c r="L5" s="96">
        <v>1</v>
      </c>
      <c r="M5" s="17"/>
      <c r="N5" s="17"/>
      <c r="O5" s="17"/>
      <c r="P5" s="17"/>
      <c r="Q5" s="17"/>
      <c r="R5" s="17"/>
    </row>
    <row r="6" spans="1:18" ht="24" customHeight="1">
      <c r="A6" s="1">
        <v>4</v>
      </c>
      <c r="B6" s="21" t="s">
        <v>65</v>
      </c>
      <c r="C6" s="20"/>
      <c r="D6" s="20"/>
      <c r="E6" s="22" t="str">
        <f>IF(LEFT(C6,4)="学校法人","　","　")</f>
        <v>　</v>
      </c>
      <c r="F6" s="22" t="str">
        <f>IF(LEFT(C6,4)="学校法人","　","　")</f>
        <v>　</v>
      </c>
      <c r="G6" s="18"/>
      <c r="H6" s="18"/>
      <c r="I6" s="18"/>
      <c r="J6" s="18">
        <v>4</v>
      </c>
      <c r="K6" s="32" t="s">
        <v>67</v>
      </c>
      <c r="L6" s="31" t="s">
        <v>126</v>
      </c>
      <c r="M6" s="31" t="s">
        <v>120</v>
      </c>
      <c r="N6" s="33" t="str">
        <f>IF(LEFT(L6,4)="学校法人","　","　")</f>
        <v>　</v>
      </c>
      <c r="O6" s="33" t="str">
        <f>IF(LEFT(L6,4)="学校法人","　","　")</f>
        <v>　</v>
      </c>
      <c r="P6" s="17"/>
      <c r="Q6" s="17"/>
      <c r="R6" s="17"/>
    </row>
    <row r="7" spans="1:18" ht="24" customHeight="1">
      <c r="A7" s="1">
        <v>5</v>
      </c>
      <c r="B7" s="19" t="s">
        <v>74</v>
      </c>
      <c r="C7" s="20"/>
      <c r="D7" s="20"/>
      <c r="E7" s="18"/>
      <c r="F7" s="18"/>
      <c r="G7" s="18"/>
      <c r="H7" s="18"/>
      <c r="I7" s="18"/>
      <c r="J7" s="18">
        <v>5</v>
      </c>
      <c r="K7" s="30" t="s">
        <v>74</v>
      </c>
      <c r="L7" s="31" t="s">
        <v>127</v>
      </c>
      <c r="M7" s="97" t="s">
        <v>121</v>
      </c>
      <c r="N7" s="17"/>
      <c r="O7" s="17"/>
      <c r="P7" s="17"/>
      <c r="Q7" s="17"/>
      <c r="R7" s="17"/>
    </row>
    <row r="8" spans="1:18" ht="24" customHeight="1">
      <c r="A8" s="1">
        <v>6</v>
      </c>
      <c r="B8" s="19" t="s">
        <v>66</v>
      </c>
      <c r="C8" s="20"/>
      <c r="D8" s="20"/>
      <c r="E8" s="18"/>
      <c r="F8" s="18"/>
      <c r="G8" s="18"/>
      <c r="H8" s="18"/>
      <c r="I8" s="18"/>
      <c r="J8" s="18">
        <v>6</v>
      </c>
      <c r="K8" s="30" t="s">
        <v>66</v>
      </c>
      <c r="L8" s="31" t="s">
        <v>128</v>
      </c>
      <c r="M8" s="31" t="s">
        <v>122</v>
      </c>
      <c r="N8" s="17"/>
      <c r="O8" s="17"/>
      <c r="P8" s="17"/>
      <c r="Q8" s="17"/>
      <c r="R8" s="17"/>
    </row>
    <row r="9" spans="1:18" ht="24" customHeight="1">
      <c r="A9" s="1">
        <v>7</v>
      </c>
      <c r="B9" s="21" t="s">
        <v>31</v>
      </c>
      <c r="C9" s="20"/>
      <c r="D9" s="18"/>
      <c r="E9" s="18"/>
      <c r="F9" s="18"/>
      <c r="G9" s="18"/>
      <c r="H9" s="18"/>
      <c r="I9" s="18"/>
      <c r="J9" s="18">
        <v>7</v>
      </c>
      <c r="K9" s="32" t="s">
        <v>31</v>
      </c>
      <c r="L9" s="31" t="s">
        <v>129</v>
      </c>
      <c r="M9" s="17"/>
      <c r="N9" s="17"/>
      <c r="O9" s="17"/>
      <c r="P9" s="17"/>
      <c r="Q9" s="17"/>
      <c r="R9" s="17"/>
    </row>
    <row r="10" spans="1:18" ht="30.75" customHeight="1">
      <c r="A10" s="1">
        <v>8</v>
      </c>
      <c r="B10" s="21" t="s">
        <v>87</v>
      </c>
      <c r="C10" s="20"/>
      <c r="D10" s="29"/>
      <c r="E10" s="18"/>
      <c r="F10" s="18"/>
      <c r="G10" s="18"/>
      <c r="H10" s="18"/>
      <c r="I10" s="18"/>
      <c r="J10" s="18">
        <v>8</v>
      </c>
      <c r="K10" s="32" t="s">
        <v>87</v>
      </c>
      <c r="L10" s="31" t="s">
        <v>130</v>
      </c>
      <c r="M10" s="95" t="s">
        <v>123</v>
      </c>
      <c r="N10" s="17"/>
      <c r="O10" s="17"/>
      <c r="P10" s="17"/>
      <c r="Q10" s="17"/>
      <c r="R10" s="17"/>
    </row>
    <row r="11" spans="1:18" ht="33" customHeight="1">
      <c r="A11" s="1">
        <v>9</v>
      </c>
      <c r="B11" s="21" t="s">
        <v>88</v>
      </c>
      <c r="C11" s="20"/>
      <c r="D11" s="20"/>
      <c r="E11" s="18"/>
      <c r="F11" s="18"/>
      <c r="G11" s="18"/>
      <c r="H11" s="18"/>
      <c r="I11" s="18"/>
      <c r="J11" s="18">
        <v>9</v>
      </c>
      <c r="K11" s="32" t="s">
        <v>88</v>
      </c>
      <c r="L11" s="31" t="s">
        <v>131</v>
      </c>
      <c r="M11" s="98" t="s">
        <v>124</v>
      </c>
      <c r="N11" s="17"/>
      <c r="O11" s="17"/>
      <c r="P11" s="17"/>
      <c r="Q11" s="17"/>
      <c r="R11" s="17"/>
    </row>
    <row r="12" spans="1:18" ht="24" customHeight="1">
      <c r="A12" s="1">
        <v>10</v>
      </c>
      <c r="B12" s="19" t="s">
        <v>70</v>
      </c>
      <c r="C12" s="20"/>
      <c r="D12" s="18"/>
      <c r="E12" s="18"/>
      <c r="F12" s="18"/>
      <c r="G12" s="18"/>
      <c r="H12" s="18"/>
      <c r="I12" s="18"/>
      <c r="J12" s="18">
        <v>10</v>
      </c>
      <c r="K12" s="30" t="s">
        <v>70</v>
      </c>
      <c r="L12" s="64" t="s">
        <v>132</v>
      </c>
      <c r="M12" s="17"/>
      <c r="N12" s="17"/>
      <c r="O12" s="17"/>
      <c r="P12" s="17"/>
      <c r="Q12" s="17"/>
      <c r="R12" s="17"/>
    </row>
    <row r="13" spans="1:18" ht="24" customHeight="1">
      <c r="A13" s="1">
        <v>11</v>
      </c>
      <c r="B13" s="19" t="s">
        <v>32</v>
      </c>
      <c r="C13" s="20"/>
      <c r="D13" s="18"/>
      <c r="E13" s="18"/>
      <c r="F13" s="18"/>
      <c r="G13" s="18"/>
      <c r="H13" s="18"/>
      <c r="I13" s="18"/>
      <c r="J13" s="18">
        <v>11</v>
      </c>
      <c r="K13" s="30" t="s">
        <v>32</v>
      </c>
      <c r="L13" s="64" t="s">
        <v>132</v>
      </c>
      <c r="M13" s="17"/>
      <c r="N13" s="17"/>
      <c r="O13" s="17"/>
      <c r="P13" s="17"/>
      <c r="Q13" s="17"/>
      <c r="R13" s="17"/>
    </row>
    <row r="14" spans="1:18" ht="24" customHeight="1">
      <c r="A14" s="1">
        <v>12</v>
      </c>
      <c r="B14" s="19" t="s">
        <v>6</v>
      </c>
      <c r="C14" s="20"/>
      <c r="D14" s="20"/>
      <c r="E14" s="18"/>
      <c r="F14" s="18"/>
      <c r="G14" s="18"/>
      <c r="H14" s="18"/>
      <c r="I14" s="18"/>
      <c r="J14" s="18">
        <v>12</v>
      </c>
      <c r="K14" s="30" t="s">
        <v>6</v>
      </c>
      <c r="L14" s="64" t="s">
        <v>133</v>
      </c>
      <c r="M14" s="31" t="s">
        <v>125</v>
      </c>
      <c r="N14" s="17"/>
      <c r="O14" s="17"/>
      <c r="P14" s="17"/>
      <c r="Q14" s="17"/>
      <c r="R14" s="17"/>
    </row>
    <row r="15" spans="1:18" ht="27.5" customHeight="1">
      <c r="A15" s="1">
        <v>13</v>
      </c>
      <c r="B15" s="19" t="s">
        <v>7</v>
      </c>
      <c r="C15" s="20"/>
      <c r="D15" s="110" t="s">
        <v>53</v>
      </c>
      <c r="E15" s="111"/>
      <c r="F15" s="111"/>
      <c r="G15" s="111"/>
      <c r="H15" s="111"/>
      <c r="I15" s="18"/>
      <c r="J15" s="18">
        <v>13</v>
      </c>
      <c r="K15" s="30" t="s">
        <v>7</v>
      </c>
      <c r="L15" s="64" t="s">
        <v>132</v>
      </c>
      <c r="M15" s="17"/>
      <c r="N15" s="17"/>
      <c r="O15" s="17"/>
      <c r="P15" s="17"/>
      <c r="Q15" s="17"/>
      <c r="R15" s="17"/>
    </row>
    <row r="16" spans="1:18" ht="27.5" customHeight="1">
      <c r="A16" s="1">
        <v>14</v>
      </c>
      <c r="B16" s="19" t="s">
        <v>8</v>
      </c>
      <c r="C16" s="20"/>
      <c r="D16" s="110" t="s">
        <v>44</v>
      </c>
      <c r="E16" s="111"/>
      <c r="F16" s="111"/>
      <c r="G16" s="111"/>
      <c r="H16" s="111"/>
      <c r="I16" s="18"/>
      <c r="J16" s="18">
        <v>14</v>
      </c>
      <c r="K16" s="30" t="s">
        <v>8</v>
      </c>
      <c r="L16" s="64" t="s">
        <v>134</v>
      </c>
      <c r="M16" s="17"/>
      <c r="N16" s="17"/>
      <c r="O16" s="17"/>
      <c r="P16" s="17"/>
      <c r="Q16" s="17"/>
      <c r="R16" s="17"/>
    </row>
    <row r="17" spans="1:18" ht="27" customHeight="1">
      <c r="A17" s="1">
        <v>15</v>
      </c>
      <c r="B17" s="75" t="s">
        <v>48</v>
      </c>
      <c r="C17" s="20"/>
      <c r="D17" s="23"/>
      <c r="E17" s="18"/>
      <c r="F17" s="18"/>
      <c r="G17" s="18"/>
      <c r="H17" s="18"/>
      <c r="I17" s="18"/>
      <c r="J17" s="18">
        <v>15</v>
      </c>
      <c r="K17" s="34" t="s">
        <v>48</v>
      </c>
      <c r="L17" s="31" t="s">
        <v>135</v>
      </c>
      <c r="M17" s="35" t="s">
        <v>82</v>
      </c>
      <c r="N17" s="17"/>
      <c r="O17" s="17"/>
      <c r="P17" s="17"/>
      <c r="Q17" s="17"/>
      <c r="R17" s="17"/>
    </row>
    <row r="18" spans="1:18" ht="42" customHeight="1">
      <c r="A18" s="1">
        <v>16</v>
      </c>
      <c r="B18" s="19" t="s">
        <v>33</v>
      </c>
      <c r="C18" s="24" t="s">
        <v>94</v>
      </c>
      <c r="D18" s="24" t="s">
        <v>95</v>
      </c>
      <c r="E18" s="25" t="s">
        <v>10</v>
      </c>
      <c r="F18" s="21" t="s">
        <v>35</v>
      </c>
      <c r="G18" s="19" t="s">
        <v>11</v>
      </c>
      <c r="H18" s="19" t="s">
        <v>12</v>
      </c>
      <c r="I18" s="36"/>
      <c r="J18" s="18">
        <v>16</v>
      </c>
      <c r="K18" s="30" t="s">
        <v>33</v>
      </c>
      <c r="L18" s="40" t="s">
        <v>94</v>
      </c>
      <c r="M18" s="40" t="s">
        <v>95</v>
      </c>
      <c r="N18" s="37" t="s">
        <v>10</v>
      </c>
      <c r="O18" s="32" t="s">
        <v>36</v>
      </c>
      <c r="P18" s="30" t="s">
        <v>11</v>
      </c>
      <c r="Q18" s="30" t="s">
        <v>12</v>
      </c>
      <c r="R18" s="17"/>
    </row>
    <row r="19" spans="1:18" ht="24" customHeight="1">
      <c r="A19" s="1">
        <v>17</v>
      </c>
      <c r="B19" s="19" t="s">
        <v>34</v>
      </c>
      <c r="C19" s="26"/>
      <c r="D19" s="20"/>
      <c r="E19" s="27"/>
      <c r="F19" s="27"/>
      <c r="G19" s="27"/>
      <c r="H19" s="27"/>
      <c r="I19" s="38"/>
      <c r="J19" s="18">
        <v>17</v>
      </c>
      <c r="K19" s="30" t="s">
        <v>34</v>
      </c>
      <c r="L19" s="31" t="s">
        <v>136</v>
      </c>
      <c r="M19" s="31" t="s">
        <v>137</v>
      </c>
      <c r="N19" s="39" t="s">
        <v>99</v>
      </c>
      <c r="O19" s="39">
        <v>21</v>
      </c>
      <c r="P19" s="39">
        <v>2</v>
      </c>
      <c r="Q19" s="39">
        <v>10</v>
      </c>
      <c r="R19" s="17"/>
    </row>
    <row r="20" spans="1:18" ht="24" customHeight="1">
      <c r="A20" s="1">
        <v>18</v>
      </c>
      <c r="B20" s="55" t="s">
        <v>13</v>
      </c>
      <c r="C20" s="26"/>
      <c r="D20" s="20"/>
      <c r="E20" s="27"/>
      <c r="F20" s="27"/>
      <c r="G20" s="27"/>
      <c r="H20" s="27"/>
      <c r="I20" s="38"/>
      <c r="J20" s="18">
        <v>18</v>
      </c>
      <c r="K20" s="56" t="s">
        <v>13</v>
      </c>
      <c r="L20" s="31" t="s">
        <v>138</v>
      </c>
      <c r="M20" s="31" t="s">
        <v>139</v>
      </c>
      <c r="N20" s="39" t="s">
        <v>99</v>
      </c>
      <c r="O20" s="39">
        <v>21</v>
      </c>
      <c r="P20" s="39">
        <v>3</v>
      </c>
      <c r="Q20" s="39">
        <v>9</v>
      </c>
      <c r="R20" s="17"/>
    </row>
    <row r="21" spans="1:18" ht="24" customHeight="1">
      <c r="A21" s="1">
        <v>19</v>
      </c>
      <c r="B21" s="55" t="s">
        <v>14</v>
      </c>
      <c r="C21" s="26"/>
      <c r="D21" s="20"/>
      <c r="E21" s="27"/>
      <c r="F21" s="27"/>
      <c r="G21" s="27"/>
      <c r="H21" s="27"/>
      <c r="I21" s="38"/>
      <c r="J21" s="18">
        <v>19</v>
      </c>
      <c r="K21" s="56" t="s">
        <v>14</v>
      </c>
      <c r="L21" s="31" t="s">
        <v>140</v>
      </c>
      <c r="M21" s="31" t="s">
        <v>141</v>
      </c>
      <c r="N21" s="39" t="s">
        <v>99</v>
      </c>
      <c r="O21" s="39">
        <v>20</v>
      </c>
      <c r="P21" s="39">
        <v>7</v>
      </c>
      <c r="Q21" s="39">
        <v>11</v>
      </c>
      <c r="R21" s="17"/>
    </row>
    <row r="22" spans="1:18" ht="24" customHeight="1">
      <c r="A22" s="1">
        <v>20</v>
      </c>
      <c r="B22" s="55" t="s">
        <v>15</v>
      </c>
      <c r="C22" s="26"/>
      <c r="D22" s="20"/>
      <c r="E22" s="27"/>
      <c r="F22" s="27"/>
      <c r="G22" s="27"/>
      <c r="H22" s="27"/>
      <c r="I22" s="38"/>
      <c r="J22" s="18">
        <v>20</v>
      </c>
      <c r="K22" s="56" t="s">
        <v>15</v>
      </c>
      <c r="L22" s="31" t="s">
        <v>142</v>
      </c>
      <c r="M22" s="31" t="s">
        <v>143</v>
      </c>
      <c r="N22" s="39" t="s">
        <v>99</v>
      </c>
      <c r="O22" s="39">
        <v>20</v>
      </c>
      <c r="P22" s="39">
        <v>11</v>
      </c>
      <c r="Q22" s="39">
        <v>21</v>
      </c>
      <c r="R22" s="17"/>
    </row>
    <row r="23" spans="1:18" ht="24" customHeight="1">
      <c r="A23" s="1">
        <v>21</v>
      </c>
      <c r="B23" s="55" t="s">
        <v>16</v>
      </c>
      <c r="C23" s="26"/>
      <c r="D23" s="20"/>
      <c r="E23" s="27"/>
      <c r="F23" s="27"/>
      <c r="G23" s="27"/>
      <c r="H23" s="27"/>
      <c r="I23" s="38"/>
      <c r="J23" s="18">
        <v>21</v>
      </c>
      <c r="K23" s="56" t="s">
        <v>16</v>
      </c>
      <c r="L23" s="31" t="s">
        <v>144</v>
      </c>
      <c r="M23" s="31" t="s">
        <v>145</v>
      </c>
      <c r="N23" s="39" t="s">
        <v>100</v>
      </c>
      <c r="O23" s="39">
        <v>21</v>
      </c>
      <c r="P23" s="39">
        <v>12</v>
      </c>
      <c r="Q23" s="39">
        <v>14</v>
      </c>
      <c r="R23" s="17"/>
    </row>
    <row r="24" spans="1:18" ht="24" customHeight="1">
      <c r="A24" s="1">
        <v>22</v>
      </c>
      <c r="B24" s="55" t="s">
        <v>17</v>
      </c>
      <c r="C24" s="26"/>
      <c r="D24" s="20"/>
      <c r="E24" s="27"/>
      <c r="F24" s="27"/>
      <c r="G24" s="27"/>
      <c r="H24" s="27"/>
      <c r="I24" s="38"/>
      <c r="J24" s="18">
        <v>22</v>
      </c>
      <c r="K24" s="56" t="s">
        <v>17</v>
      </c>
      <c r="L24" s="31" t="s">
        <v>146</v>
      </c>
      <c r="M24" s="31" t="s">
        <v>147</v>
      </c>
      <c r="N24" s="39" t="s">
        <v>100</v>
      </c>
      <c r="O24" s="39">
        <v>22</v>
      </c>
      <c r="P24" s="39">
        <v>1</v>
      </c>
      <c r="Q24" s="39">
        <v>17</v>
      </c>
      <c r="R24" s="17"/>
    </row>
    <row r="25" spans="1:18" ht="24" customHeight="1">
      <c r="A25" s="1">
        <v>23</v>
      </c>
      <c r="B25" s="55" t="s">
        <v>18</v>
      </c>
      <c r="C25" s="26"/>
      <c r="D25" s="20"/>
      <c r="E25" s="27"/>
      <c r="F25" s="27"/>
      <c r="G25" s="27"/>
      <c r="H25" s="27"/>
      <c r="I25" s="38"/>
      <c r="J25" s="18">
        <v>23</v>
      </c>
      <c r="K25" s="56" t="s">
        <v>18</v>
      </c>
      <c r="L25" s="31" t="s">
        <v>148</v>
      </c>
      <c r="M25" s="31" t="s">
        <v>149</v>
      </c>
      <c r="N25" s="39" t="s">
        <v>98</v>
      </c>
      <c r="O25" s="39">
        <v>22</v>
      </c>
      <c r="P25" s="39">
        <v>6</v>
      </c>
      <c r="Q25" s="39">
        <v>23</v>
      </c>
      <c r="R25" s="17"/>
    </row>
    <row r="26" spans="1:18" ht="24" customHeight="1">
      <c r="A26" s="1">
        <v>24</v>
      </c>
      <c r="B26" s="55" t="s">
        <v>19</v>
      </c>
      <c r="C26" s="26"/>
      <c r="D26" s="20"/>
      <c r="E26" s="27"/>
      <c r="F26" s="27"/>
      <c r="G26" s="27"/>
      <c r="H26" s="27"/>
      <c r="I26" s="38"/>
      <c r="J26" s="18">
        <v>24</v>
      </c>
      <c r="K26" s="56" t="s">
        <v>19</v>
      </c>
      <c r="L26" s="31" t="s">
        <v>150</v>
      </c>
      <c r="M26" s="31" t="s">
        <v>151</v>
      </c>
      <c r="N26" s="39" t="s">
        <v>98</v>
      </c>
      <c r="O26" s="39">
        <v>23</v>
      </c>
      <c r="P26" s="39">
        <v>2</v>
      </c>
      <c r="Q26" s="39">
        <v>7</v>
      </c>
      <c r="R26" s="17"/>
    </row>
    <row r="27" spans="1:18" ht="27.75" customHeight="1">
      <c r="A27" s="1">
        <v>25</v>
      </c>
      <c r="B27" s="21" t="s">
        <v>20</v>
      </c>
      <c r="C27" s="28"/>
      <c r="D27" s="18"/>
      <c r="E27" s="18"/>
      <c r="F27" s="18"/>
      <c r="G27" s="18"/>
      <c r="H27" s="18"/>
      <c r="I27" s="18"/>
      <c r="J27" s="18">
        <v>25</v>
      </c>
      <c r="K27" s="32" t="s">
        <v>20</v>
      </c>
      <c r="L27" s="41">
        <v>45842</v>
      </c>
      <c r="M27" s="17"/>
      <c r="N27" s="17"/>
      <c r="O27" s="17"/>
      <c r="P27" s="17"/>
      <c r="Q27" s="17"/>
      <c r="R27" s="17"/>
    </row>
    <row r="28" spans="1:18" ht="21.5" customHeight="1">
      <c r="A28" s="1">
        <v>26</v>
      </c>
      <c r="B28" s="112" t="s">
        <v>21</v>
      </c>
      <c r="C28" s="106"/>
      <c r="D28" s="107"/>
      <c r="E28" s="18"/>
      <c r="F28" s="18"/>
      <c r="G28" s="18"/>
      <c r="H28" s="18"/>
      <c r="I28" s="18"/>
      <c r="J28" s="18">
        <v>26</v>
      </c>
      <c r="K28" s="113" t="s">
        <v>37</v>
      </c>
      <c r="L28" s="108" t="s">
        <v>152</v>
      </c>
      <c r="M28" s="109"/>
      <c r="N28" s="17"/>
      <c r="O28" s="17"/>
      <c r="P28" s="17"/>
      <c r="Q28" s="17"/>
      <c r="R28" s="17"/>
    </row>
    <row r="29" spans="1:18" ht="21.5" customHeight="1">
      <c r="A29" s="1">
        <v>27</v>
      </c>
      <c r="B29" s="112"/>
      <c r="C29" s="106"/>
      <c r="D29" s="107"/>
      <c r="E29" s="18"/>
      <c r="F29" s="18"/>
      <c r="G29" s="18"/>
      <c r="H29" s="18"/>
      <c r="I29" s="18"/>
      <c r="J29" s="18">
        <v>27</v>
      </c>
      <c r="K29" s="113"/>
      <c r="L29" s="108"/>
      <c r="M29" s="109"/>
      <c r="N29" s="17"/>
      <c r="O29" s="17"/>
      <c r="P29" s="17"/>
      <c r="Q29" s="17"/>
      <c r="R29" s="17"/>
    </row>
    <row r="30" spans="1:18" ht="21.5" customHeight="1">
      <c r="A30" s="1">
        <v>28</v>
      </c>
      <c r="B30" s="112"/>
      <c r="C30" s="106"/>
      <c r="D30" s="107"/>
      <c r="E30" s="18"/>
      <c r="F30" s="18"/>
      <c r="G30" s="18"/>
      <c r="H30" s="18"/>
      <c r="I30" s="18"/>
      <c r="J30" s="18">
        <v>28</v>
      </c>
      <c r="K30" s="113"/>
      <c r="L30" s="108"/>
      <c r="M30" s="109"/>
      <c r="N30" s="17"/>
      <c r="O30" s="17"/>
      <c r="P30" s="17"/>
      <c r="Q30" s="17"/>
      <c r="R30" s="17"/>
    </row>
    <row r="31" spans="1:18" ht="21.5" customHeight="1">
      <c r="A31" s="1">
        <v>29</v>
      </c>
      <c r="B31" s="112"/>
      <c r="C31" s="106"/>
      <c r="D31" s="107"/>
      <c r="E31" s="18"/>
      <c r="F31" s="18"/>
      <c r="G31" s="18"/>
      <c r="H31" s="18"/>
      <c r="I31" s="18"/>
      <c r="J31" s="18">
        <v>29</v>
      </c>
      <c r="K31" s="113"/>
      <c r="L31" s="108"/>
      <c r="M31" s="109"/>
      <c r="N31" s="17"/>
      <c r="O31" s="17"/>
      <c r="P31" s="17"/>
      <c r="Q31" s="17"/>
      <c r="R31" s="17"/>
    </row>
    <row r="32" spans="1:18" ht="113.5" customHeight="1">
      <c r="A32" s="1">
        <v>30</v>
      </c>
      <c r="B32" s="24" t="s">
        <v>45</v>
      </c>
      <c r="C32" s="91"/>
      <c r="D32" s="60" t="str">
        <f>"文字数　"&amp;LEN(C32)&amp;"　文字"</f>
        <v>文字数　0　文字</v>
      </c>
      <c r="E32" s="18"/>
      <c r="F32" s="18"/>
      <c r="G32" s="18"/>
      <c r="H32" s="18"/>
      <c r="I32" s="18"/>
      <c r="J32" s="18">
        <v>30</v>
      </c>
      <c r="K32" s="40" t="s">
        <v>46</v>
      </c>
      <c r="L32" s="92" t="s">
        <v>153</v>
      </c>
      <c r="M32" s="30" t="str">
        <f>"文字数　"&amp;LEN(L32)&amp;"　文字"</f>
        <v>文字数　94　文字</v>
      </c>
      <c r="N32" s="17"/>
      <c r="O32" s="17"/>
      <c r="P32" s="17"/>
      <c r="Q32" s="17"/>
      <c r="R32" s="17"/>
    </row>
    <row r="33" spans="2:6" ht="29.25" customHeight="1"/>
    <row r="40" spans="2:6">
      <c r="C40" s="1" t="s">
        <v>106</v>
      </c>
      <c r="D40" s="1" t="s">
        <v>107</v>
      </c>
      <c r="E40" s="94" t="s">
        <v>108</v>
      </c>
    </row>
    <row r="41" spans="2:6" ht="26" customHeight="1">
      <c r="B41" s="93" t="s">
        <v>102</v>
      </c>
      <c r="C41" s="7"/>
      <c r="D41" s="7" t="e">
        <f>INDEX(C54:C55,MATCH(C3,B54:B55,0))</f>
        <v>#N/A</v>
      </c>
      <c r="E41" s="7" t="e">
        <f>INDEX(C44:C51,MATCH(C4,B44:B51,0))</f>
        <v>#N/A</v>
      </c>
      <c r="F41" s="7"/>
    </row>
    <row r="43" spans="2:6">
      <c r="B43" s="7" t="s">
        <v>104</v>
      </c>
      <c r="C43" s="7"/>
    </row>
    <row r="44" spans="2:6">
      <c r="B44" s="7" t="s">
        <v>154</v>
      </c>
      <c r="C44" s="7">
        <v>1</v>
      </c>
    </row>
    <row r="45" spans="2:6">
      <c r="B45" s="7" t="s">
        <v>155</v>
      </c>
      <c r="C45" s="7">
        <v>2</v>
      </c>
    </row>
    <row r="46" spans="2:6">
      <c r="B46" s="7" t="s">
        <v>161</v>
      </c>
      <c r="C46" s="7">
        <v>3</v>
      </c>
    </row>
    <row r="47" spans="2:6">
      <c r="B47" s="7" t="s">
        <v>156</v>
      </c>
      <c r="C47" s="7">
        <v>4</v>
      </c>
    </row>
    <row r="48" spans="2:6">
      <c r="B48" s="7" t="s">
        <v>157</v>
      </c>
      <c r="C48" s="7">
        <v>5</v>
      </c>
    </row>
    <row r="49" spans="2:3">
      <c r="B49" s="7" t="s">
        <v>158</v>
      </c>
      <c r="C49" s="7">
        <v>6</v>
      </c>
    </row>
    <row r="50" spans="2:3">
      <c r="B50" s="7" t="s">
        <v>159</v>
      </c>
      <c r="C50" s="7">
        <v>7</v>
      </c>
    </row>
    <row r="51" spans="2:3">
      <c r="B51" s="7" t="s">
        <v>160</v>
      </c>
      <c r="C51" s="7">
        <v>8</v>
      </c>
    </row>
    <row r="52" spans="2:3">
      <c r="B52" s="1" t="s">
        <v>105</v>
      </c>
    </row>
    <row r="54" spans="2:3">
      <c r="B54" s="7" t="s">
        <v>109</v>
      </c>
      <c r="C54" s="7">
        <v>1</v>
      </c>
    </row>
    <row r="55" spans="2:3">
      <c r="B55" s="7" t="s">
        <v>110</v>
      </c>
      <c r="C55" s="7">
        <v>2</v>
      </c>
    </row>
  </sheetData>
  <sheetProtection selectLockedCells="1"/>
  <mergeCells count="14">
    <mergeCell ref="C30:D30"/>
    <mergeCell ref="L30:M30"/>
    <mergeCell ref="C31:D31"/>
    <mergeCell ref="L31:M31"/>
    <mergeCell ref="B28:B31"/>
    <mergeCell ref="K28:K31"/>
    <mergeCell ref="B1:E1"/>
    <mergeCell ref="K1:N1"/>
    <mergeCell ref="C28:D28"/>
    <mergeCell ref="L28:M28"/>
    <mergeCell ref="C29:D29"/>
    <mergeCell ref="L29:M29"/>
    <mergeCell ref="D15:H15"/>
    <mergeCell ref="D16:H16"/>
  </mergeCells>
  <phoneticPr fontId="15"/>
  <dataValidations count="2">
    <dataValidation type="list" allowBlank="1" showInputMessage="1" showErrorMessage="1" sqref="C3" xr:uid="{00000000-0002-0000-0100-000000000000}">
      <formula1>"男子,女子"</formula1>
    </dataValidation>
    <dataValidation type="list" allowBlank="1" showInputMessage="1" showErrorMessage="1" sqref="C4" xr:uid="{00000000-0002-0000-0100-000001000000}">
      <formula1>"東京都,神奈川県,栃木県,茨城県,群馬県,千葉県,埼玉県,山梨県"</formula1>
    </dataValidation>
  </dataValidations>
  <printOptions horizontalCentered="1" verticalCentered="1"/>
  <pageMargins left="0.35433070866141736" right="0.39370078740157483" top="0.27559055118110237" bottom="0.23622047244094491" header="0.23622047244094491" footer="0.27559055118110237"/>
  <pageSetup paperSize="9" scale="6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I38"/>
  <sheetViews>
    <sheetView showGridLines="0" showOutlineSymbols="0" topLeftCell="A10" workbookViewId="0">
      <selection activeCell="F28" sqref="F28:H28"/>
    </sheetView>
  </sheetViews>
  <sheetFormatPr baseColWidth="10" defaultColWidth="9" defaultRowHeight="14"/>
  <cols>
    <col min="1" max="1" width="11.1640625" style="1" customWidth="1"/>
    <col min="2" max="3" width="8.6640625" style="1" customWidth="1"/>
    <col min="4" max="4" width="4.6640625" style="1" customWidth="1"/>
    <col min="5" max="5" width="12.5" style="1" customWidth="1"/>
    <col min="6" max="6" width="11.1640625" style="1" customWidth="1"/>
    <col min="7" max="7" width="17.5" style="1" customWidth="1"/>
    <col min="8" max="8" width="4.6640625" style="1" customWidth="1"/>
    <col min="9" max="9" width="12.5" style="1" customWidth="1"/>
    <col min="10" max="16384" width="9" style="1"/>
  </cols>
  <sheetData>
    <row r="1" spans="1:9" ht="30" customHeight="1">
      <c r="A1" s="130" t="s">
        <v>119</v>
      </c>
      <c r="B1" s="130"/>
      <c r="C1" s="130"/>
      <c r="D1" s="130"/>
      <c r="E1" s="130"/>
      <c r="F1" s="130"/>
      <c r="G1" s="130"/>
      <c r="H1" s="130"/>
      <c r="I1" s="130"/>
    </row>
    <row r="2" spans="1:9" ht="6.5" customHeight="1" thickBot="1">
      <c r="A2" s="69"/>
      <c r="B2" s="69"/>
      <c r="C2" s="69"/>
      <c r="D2" s="69"/>
      <c r="E2" s="69"/>
      <c r="F2" s="69"/>
      <c r="G2" s="69"/>
      <c r="H2" s="69"/>
      <c r="I2" s="69"/>
    </row>
    <row r="3" spans="1:9" ht="24.75" customHeight="1" thickBot="1">
      <c r="A3" s="61" t="s">
        <v>22</v>
      </c>
      <c r="B3" s="90" t="s">
        <v>96</v>
      </c>
      <c r="C3" s="61" t="str">
        <f>""&amp;VLOOKUP(1,入力,3)</f>
        <v/>
      </c>
      <c r="E3" s="2" t="s">
        <v>5</v>
      </c>
      <c r="F3" s="76" t="str">
        <f>""&amp;VLOOKUP(2,入力,3)</f>
        <v/>
      </c>
      <c r="G3" s="57"/>
      <c r="I3" s="4" t="s">
        <v>167</v>
      </c>
    </row>
    <row r="4" spans="1:9" ht="18" customHeight="1">
      <c r="A4" s="5" t="s">
        <v>9</v>
      </c>
      <c r="B4" s="136" t="str">
        <f>"　"&amp;VLOOKUP(4,入力,4)&amp;VLOOKUP(4,入力,6)&amp;VLOOKUP(5,入力,4)</f>
        <v>　　</v>
      </c>
      <c r="C4" s="137"/>
      <c r="D4" s="137"/>
      <c r="E4" s="137"/>
      <c r="F4" s="137"/>
      <c r="G4" s="137"/>
      <c r="H4" s="137"/>
      <c r="I4" s="71" t="s">
        <v>47</v>
      </c>
    </row>
    <row r="5" spans="1:9" ht="29" customHeight="1">
      <c r="A5" s="6" t="s">
        <v>30</v>
      </c>
      <c r="B5" s="138" t="str">
        <f>"　"&amp;VLOOKUP(4,入力,3)&amp;VLOOKUP(4,入力,5)&amp;VLOOKUP(5,入力,3)</f>
        <v>　　</v>
      </c>
      <c r="C5" s="139"/>
      <c r="D5" s="139"/>
      <c r="E5" s="139"/>
      <c r="F5" s="139"/>
      <c r="G5" s="140"/>
      <c r="H5" s="140"/>
      <c r="I5" s="70" t="str">
        <f>VLOOKUP(3,入力,3)&amp;"  位"</f>
        <v xml:space="preserve">  位</v>
      </c>
    </row>
    <row r="6" spans="1:9" ht="25.25" customHeight="1">
      <c r="A6" s="154" t="s">
        <v>86</v>
      </c>
      <c r="B6" s="168" t="str">
        <f>" "&amp;VLOOKUP(6,入力,3)</f>
        <v xml:space="preserve"> </v>
      </c>
      <c r="C6" s="169"/>
      <c r="D6" s="169"/>
      <c r="E6" s="169"/>
      <c r="F6" s="158" t="s">
        <v>73</v>
      </c>
      <c r="G6" s="143" t="s">
        <v>75</v>
      </c>
      <c r="H6" s="144"/>
      <c r="I6" s="145"/>
    </row>
    <row r="7" spans="1:9" ht="25.25" customHeight="1">
      <c r="A7" s="155"/>
      <c r="B7" s="170"/>
      <c r="C7" s="171"/>
      <c r="D7" s="171"/>
      <c r="E7" s="171"/>
      <c r="F7" s="159"/>
      <c r="G7" s="141" t="str">
        <f>"TEL  "&amp;VLOOKUP(10,入力,3)</f>
        <v xml:space="preserve">TEL  </v>
      </c>
      <c r="H7" s="141"/>
      <c r="I7" s="142"/>
    </row>
    <row r="8" spans="1:9" ht="25.25" customHeight="1">
      <c r="A8" s="156"/>
      <c r="B8" s="172"/>
      <c r="C8" s="173"/>
      <c r="D8" s="173"/>
      <c r="E8" s="173"/>
      <c r="F8" s="160"/>
      <c r="G8" s="131" t="str">
        <f>"FAX  "&amp;VLOOKUP(11,入力,3)</f>
        <v xml:space="preserve">FAX  </v>
      </c>
      <c r="H8" s="131"/>
      <c r="I8" s="132"/>
    </row>
    <row r="9" spans="1:9" ht="18" customHeight="1">
      <c r="A9" s="157" t="s">
        <v>39</v>
      </c>
      <c r="B9" s="148" t="str">
        <f>"〒"&amp;VLOOKUP(7,入力,3)</f>
        <v>〒</v>
      </c>
      <c r="C9" s="149"/>
      <c r="D9" s="149"/>
      <c r="E9" s="146" t="str">
        <f>"(ふりがな)"&amp;VLOOKUP(8,入力,4)&amp;VLOOKUP(9,入力,4)</f>
        <v>(ふりがな)</v>
      </c>
      <c r="F9" s="146"/>
      <c r="G9" s="146"/>
      <c r="H9" s="146"/>
      <c r="I9" s="147"/>
    </row>
    <row r="10" spans="1:9" ht="23.5" customHeight="1">
      <c r="A10" s="157"/>
      <c r="B10" s="172" t="str">
        <f>" "&amp;VLOOKUP(2,入力,3)&amp;VLOOKUP(8,入力,3)&amp;VLOOKUP(9,入力,3)</f>
        <v xml:space="preserve"> </v>
      </c>
      <c r="C10" s="173"/>
      <c r="D10" s="173"/>
      <c r="E10" s="173"/>
      <c r="F10" s="173"/>
      <c r="G10" s="173"/>
      <c r="H10" s="173"/>
      <c r="I10" s="185"/>
    </row>
    <row r="11" spans="1:9" ht="22.5" customHeight="1">
      <c r="A11" s="8" t="s">
        <v>9</v>
      </c>
      <c r="B11" s="174" t="str">
        <f>"  "&amp;VLOOKUP(12,入力,4)</f>
        <v xml:space="preserve">  </v>
      </c>
      <c r="C11" s="175"/>
      <c r="D11" s="175"/>
      <c r="E11" s="186"/>
      <c r="F11" s="161" t="s">
        <v>49</v>
      </c>
      <c r="G11" s="131" t="str">
        <f>"自宅 "&amp;VLOOKUP(13,入力,3)</f>
        <v xml:space="preserve">自宅 </v>
      </c>
      <c r="H11" s="131"/>
      <c r="I11" s="132"/>
    </row>
    <row r="12" spans="1:9" ht="27.75" customHeight="1">
      <c r="A12" s="6" t="s">
        <v>6</v>
      </c>
      <c r="B12" s="133" t="str">
        <f>"  "&amp;VLOOKUP(12,入力,3)</f>
        <v xml:space="preserve">  </v>
      </c>
      <c r="C12" s="134"/>
      <c r="D12" s="134"/>
      <c r="E12" s="135"/>
      <c r="F12" s="162"/>
      <c r="G12" s="131" t="str">
        <f>"携帯 "&amp;VLOOKUP(14,入力,3)</f>
        <v xml:space="preserve">携帯 </v>
      </c>
      <c r="H12" s="131"/>
      <c r="I12" s="132"/>
    </row>
    <row r="13" spans="1:9">
      <c r="A13" s="9" t="s">
        <v>57</v>
      </c>
      <c r="B13" s="122" t="s">
        <v>54</v>
      </c>
      <c r="C13" s="123"/>
      <c r="D13" s="11" t="s">
        <v>10</v>
      </c>
      <c r="E13" s="10" t="s">
        <v>23</v>
      </c>
      <c r="F13" s="10" t="s">
        <v>57</v>
      </c>
      <c r="G13" s="10" t="s">
        <v>55</v>
      </c>
      <c r="H13" s="7" t="s">
        <v>10</v>
      </c>
      <c r="I13" s="12" t="s">
        <v>23</v>
      </c>
    </row>
    <row r="14" spans="1:9">
      <c r="A14" s="8" t="s">
        <v>9</v>
      </c>
      <c r="B14" s="114" t="str">
        <f>" "&amp;VLOOKUP(17,入力,4)</f>
        <v xml:space="preserve"> </v>
      </c>
      <c r="C14" s="115"/>
      <c r="D14" s="124" t="str">
        <f>""&amp;VLOOKUP(17,入力,5)</f>
        <v/>
      </c>
      <c r="E14" s="128" t="str">
        <f>"H"&amp;VLOOKUP(17,入力,6)&amp;"."&amp;VLOOKUP(17,入力,7)&amp;"."&amp;VLOOKUP(17,入力,8)</f>
        <v>H..</v>
      </c>
      <c r="F14" s="13" t="s">
        <v>9</v>
      </c>
      <c r="G14" s="72" t="str">
        <f>" "&amp;VLOOKUP(21,入力,4)</f>
        <v xml:space="preserve"> </v>
      </c>
      <c r="H14" s="124" t="str">
        <f>""&amp;VLOOKUP(21,入力,5)</f>
        <v/>
      </c>
      <c r="I14" s="126" t="str">
        <f>"H"&amp;VLOOKUP(21,入力,6)&amp;"."&amp;VLOOKUP(21,入力,7)&amp;"."&amp;VLOOKUP(21,入力,8)</f>
        <v>H..</v>
      </c>
    </row>
    <row r="15" spans="1:9" ht="27.75" customHeight="1">
      <c r="A15" s="6" t="s">
        <v>89</v>
      </c>
      <c r="B15" s="116" t="str">
        <f>" "&amp;VLOOKUP(17,入力,3)</f>
        <v xml:space="preserve"> </v>
      </c>
      <c r="C15" s="117"/>
      <c r="D15" s="125"/>
      <c r="E15" s="129"/>
      <c r="F15" s="14">
        <v>5</v>
      </c>
      <c r="G15" s="14" t="str">
        <f>" "&amp;VLOOKUP(21,入力,3)</f>
        <v xml:space="preserve"> </v>
      </c>
      <c r="H15" s="125"/>
      <c r="I15" s="127"/>
    </row>
    <row r="16" spans="1:9">
      <c r="A16" s="8" t="s">
        <v>9</v>
      </c>
      <c r="B16" s="118" t="str">
        <f>" "&amp;VLOOKUP(18,入力,4)</f>
        <v xml:space="preserve"> </v>
      </c>
      <c r="C16" s="119"/>
      <c r="D16" s="124" t="str">
        <f>""&amp;VLOOKUP(18,入力,5)</f>
        <v/>
      </c>
      <c r="E16" s="128" t="str">
        <f>"H"&amp;VLOOKUP(18,入力,6)&amp;"."&amp;VLOOKUP(18,入力,7)&amp;"."&amp;VLOOKUP(18,入力,8)</f>
        <v>H..</v>
      </c>
      <c r="F16" s="13" t="s">
        <v>9</v>
      </c>
      <c r="G16" s="72" t="str">
        <f>" "&amp;VLOOKUP(22,入力,4)</f>
        <v xml:space="preserve"> </v>
      </c>
      <c r="H16" s="124" t="str">
        <f>""&amp;VLOOKUP(22,入力,5)</f>
        <v/>
      </c>
      <c r="I16" s="126" t="str">
        <f>"H"&amp;VLOOKUP(22,入力,6)&amp;"."&amp;VLOOKUP(22,入力,7)&amp;"."&amp;VLOOKUP(22,入力,8)</f>
        <v>H..</v>
      </c>
    </row>
    <row r="17" spans="1:9" ht="27.75" customHeight="1">
      <c r="A17" s="6">
        <v>2</v>
      </c>
      <c r="B17" s="120" t="str">
        <f>" "&amp;VLOOKUP(18,入力,3)</f>
        <v xml:space="preserve"> </v>
      </c>
      <c r="C17" s="121"/>
      <c r="D17" s="125"/>
      <c r="E17" s="129"/>
      <c r="F17" s="14">
        <v>6</v>
      </c>
      <c r="G17" s="14" t="str">
        <f>" "&amp;VLOOKUP(22,入力,3)</f>
        <v xml:space="preserve"> </v>
      </c>
      <c r="H17" s="125"/>
      <c r="I17" s="127"/>
    </row>
    <row r="18" spans="1:9" ht="13.5" customHeight="1">
      <c r="A18" s="8" t="s">
        <v>9</v>
      </c>
      <c r="B18" s="114" t="str">
        <f>" "&amp;VLOOKUP(19,入力,4)</f>
        <v xml:space="preserve"> </v>
      </c>
      <c r="C18" s="115"/>
      <c r="D18" s="124" t="str">
        <f>""&amp;VLOOKUP(19,入力,5)</f>
        <v/>
      </c>
      <c r="E18" s="128" t="str">
        <f>"H"&amp;VLOOKUP(19,入力,6)&amp;"."&amp;VLOOKUP(19,入力,7)&amp;"."&amp;VLOOKUP(19,入力,8)</f>
        <v>H..</v>
      </c>
      <c r="F18" s="13" t="s">
        <v>9</v>
      </c>
      <c r="G18" s="72" t="str">
        <f>" "&amp;VLOOKUP(23,入力,4)</f>
        <v xml:space="preserve"> </v>
      </c>
      <c r="H18" s="124" t="str">
        <f>""&amp;VLOOKUP(23,入力,5)</f>
        <v/>
      </c>
      <c r="I18" s="126" t="str">
        <f>"H"&amp;VLOOKUP(23,入力,6)&amp;"."&amp;VLOOKUP(23,入力,7)&amp;"."&amp;VLOOKUP(23,入力,8)</f>
        <v>H..</v>
      </c>
    </row>
    <row r="19" spans="1:9" ht="27.75" customHeight="1">
      <c r="A19" s="6">
        <v>3</v>
      </c>
      <c r="B19" s="116" t="str">
        <f>" "&amp;VLOOKUP(19,入力,3)</f>
        <v xml:space="preserve"> </v>
      </c>
      <c r="C19" s="117"/>
      <c r="D19" s="125"/>
      <c r="E19" s="129"/>
      <c r="F19" s="14">
        <v>7</v>
      </c>
      <c r="G19" s="14" t="str">
        <f>" "&amp;VLOOKUP(23,入力,3)</f>
        <v xml:space="preserve"> </v>
      </c>
      <c r="H19" s="125"/>
      <c r="I19" s="127"/>
    </row>
    <row r="20" spans="1:9">
      <c r="A20" s="8" t="s">
        <v>9</v>
      </c>
      <c r="B20" s="118" t="str">
        <f>" "&amp;VLOOKUP(20,入力,4)</f>
        <v xml:space="preserve"> </v>
      </c>
      <c r="C20" s="119"/>
      <c r="D20" s="124" t="str">
        <f>""&amp;VLOOKUP(20,入力,5)</f>
        <v/>
      </c>
      <c r="E20" s="128" t="str">
        <f>"H"&amp;VLOOKUP(20,入力,6)&amp;"."&amp;VLOOKUP(20,入力,7)&amp;"."&amp;VLOOKUP(20,入力,8)</f>
        <v>H..</v>
      </c>
      <c r="F20" s="13" t="s">
        <v>9</v>
      </c>
      <c r="G20" s="72" t="str">
        <f>" "&amp;VLOOKUP(24,入力,4)</f>
        <v xml:space="preserve"> </v>
      </c>
      <c r="H20" s="124" t="str">
        <f>""&amp;VLOOKUP(24,入力,5)</f>
        <v/>
      </c>
      <c r="I20" s="126" t="str">
        <f>"H"&amp;VLOOKUP(24,入力,6)&amp;"."&amp;VLOOKUP(24,入力,7)&amp;"."&amp;VLOOKUP(24,入力,8)</f>
        <v>H..</v>
      </c>
    </row>
    <row r="21" spans="1:9" ht="27.75" customHeight="1">
      <c r="A21" s="6">
        <v>4</v>
      </c>
      <c r="B21" s="120" t="str">
        <f>" "&amp;VLOOKUP(20,入力,3)</f>
        <v xml:space="preserve"> </v>
      </c>
      <c r="C21" s="121"/>
      <c r="D21" s="125"/>
      <c r="E21" s="129"/>
      <c r="F21" s="14">
        <v>8</v>
      </c>
      <c r="G21" s="14" t="str">
        <f>" "&amp;VLOOKUP(24,入力,3)</f>
        <v xml:space="preserve"> </v>
      </c>
      <c r="H21" s="125"/>
      <c r="I21" s="127"/>
    </row>
    <row r="22" spans="1:9" ht="17.5" customHeight="1">
      <c r="A22" s="163" t="s">
        <v>41</v>
      </c>
      <c r="B22" s="164"/>
      <c r="C22" s="165"/>
      <c r="D22" s="165"/>
      <c r="E22" s="158"/>
      <c r="F22" s="13" t="s">
        <v>9</v>
      </c>
      <c r="G22" s="174" t="str">
        <f>"  "&amp;VLOOKUP(15,入力,4)</f>
        <v xml:space="preserve">  </v>
      </c>
      <c r="H22" s="175"/>
      <c r="I22" s="176"/>
    </row>
    <row r="23" spans="1:9" ht="27.75" customHeight="1">
      <c r="A23" s="166"/>
      <c r="B23" s="165"/>
      <c r="C23" s="165"/>
      <c r="D23" s="165"/>
      <c r="E23" s="167"/>
      <c r="F23" s="15" t="s">
        <v>24</v>
      </c>
      <c r="G23" s="116" t="str">
        <f>"  "&amp;VLOOKUP(15,入力,3)</f>
        <v xml:space="preserve">  </v>
      </c>
      <c r="H23" s="177"/>
      <c r="I23" s="178"/>
    </row>
    <row r="24" spans="1:9" ht="51" customHeight="1">
      <c r="A24" s="179" t="s">
        <v>93</v>
      </c>
      <c r="B24" s="180"/>
      <c r="C24" s="180"/>
      <c r="D24" s="180"/>
      <c r="E24" s="180"/>
      <c r="F24" s="180"/>
      <c r="G24" s="180"/>
      <c r="H24" s="180"/>
      <c r="I24" s="181"/>
    </row>
    <row r="25" spans="1:9" ht="54.5" customHeight="1">
      <c r="A25" s="182" t="str">
        <f>" "&amp;VLOOKUP(26,入力,3)&amp;"
 "&amp;VLOOKUP(27,入力,3)&amp;"
 "&amp;VLOOKUP(28,入力,3)&amp;"
 "&amp;VLOOKUP(29,入力,3)</f>
        <v xml:space="preserve"> 
 </v>
      </c>
      <c r="B25" s="183"/>
      <c r="C25" s="183"/>
      <c r="D25" s="183"/>
      <c r="E25" s="183"/>
      <c r="F25" s="183"/>
      <c r="G25" s="183"/>
      <c r="H25" s="183"/>
      <c r="I25" s="184"/>
    </row>
    <row r="26" spans="1:9" ht="48" customHeight="1">
      <c r="A26" s="165" t="s">
        <v>85</v>
      </c>
      <c r="B26" s="165"/>
      <c r="C26" s="165"/>
      <c r="D26" s="165"/>
      <c r="E26" s="165"/>
      <c r="F26" s="165"/>
      <c r="G26" s="165"/>
      <c r="H26" s="165"/>
      <c r="I26" s="165"/>
    </row>
    <row r="27" spans="1:9" ht="6.75" customHeight="1"/>
    <row r="28" spans="1:9" ht="17.25" customHeight="1">
      <c r="A28" s="3" t="s">
        <v>56</v>
      </c>
      <c r="F28" s="150" t="str">
        <f>IF(VLOOKUP(25,入力,3)="","令和７年　　月　　日",VLOOKUP(25,入力,3))</f>
        <v>令和７年　　月　　日</v>
      </c>
      <c r="G28" s="150"/>
      <c r="H28" s="150"/>
      <c r="I28" s="16"/>
    </row>
    <row r="29" spans="1:9" ht="6.75" customHeight="1"/>
    <row r="30" spans="1:9" ht="15" thickBot="1">
      <c r="A30" s="1" t="s">
        <v>58</v>
      </c>
    </row>
    <row r="31" spans="1:9" ht="51" customHeight="1" thickBot="1">
      <c r="A31" s="151" t="str">
        <f>"　"&amp;VLOOKUP(30,入力,3)</f>
        <v>　</v>
      </c>
      <c r="B31" s="152"/>
      <c r="C31" s="152"/>
      <c r="D31" s="152"/>
      <c r="E31" s="152"/>
      <c r="F31" s="152"/>
      <c r="G31" s="152"/>
      <c r="H31" s="152"/>
      <c r="I31" s="153"/>
    </row>
    <row r="32" spans="1:9" ht="6" customHeight="1">
      <c r="A32" s="67"/>
      <c r="B32" s="67"/>
      <c r="C32" s="67"/>
      <c r="D32" s="67"/>
      <c r="E32" s="67"/>
      <c r="F32" s="67"/>
      <c r="G32" s="67"/>
      <c r="H32" s="67"/>
      <c r="I32" s="67"/>
    </row>
    <row r="33" spans="1:9" ht="15">
      <c r="A33" s="80" t="s">
        <v>162</v>
      </c>
      <c r="B33" s="81" t="s">
        <v>163</v>
      </c>
      <c r="C33" s="81"/>
      <c r="D33" s="82"/>
      <c r="E33" s="81" t="s">
        <v>164</v>
      </c>
      <c r="F33" s="82"/>
      <c r="G33" s="82"/>
      <c r="H33" s="83"/>
      <c r="I33" s="84"/>
    </row>
    <row r="34" spans="1:9" ht="15">
      <c r="A34" s="85"/>
      <c r="B34" s="3"/>
      <c r="C34" s="3"/>
      <c r="D34" s="3"/>
      <c r="E34" s="3" t="s">
        <v>165</v>
      </c>
      <c r="F34" s="3"/>
      <c r="G34" s="3"/>
      <c r="I34" s="73"/>
    </row>
    <row r="35" spans="1:9" ht="15">
      <c r="A35" s="85"/>
      <c r="B35" s="3" t="s">
        <v>115</v>
      </c>
      <c r="C35" s="3"/>
      <c r="I35" s="73"/>
    </row>
    <row r="36" spans="1:9" ht="20">
      <c r="A36" s="86"/>
      <c r="B36" s="87" t="s">
        <v>166</v>
      </c>
      <c r="C36" s="87"/>
      <c r="D36" s="88"/>
      <c r="E36" s="88"/>
      <c r="F36" s="88"/>
      <c r="G36" s="88"/>
      <c r="H36" s="88"/>
      <c r="I36" s="74"/>
    </row>
    <row r="38" spans="1:9" ht="7.5" customHeight="1"/>
  </sheetData>
  <sheetProtection selectLockedCells="1"/>
  <mergeCells count="51">
    <mergeCell ref="F28:H28"/>
    <mergeCell ref="A31:I31"/>
    <mergeCell ref="A6:A8"/>
    <mergeCell ref="A9:A10"/>
    <mergeCell ref="F6:F8"/>
    <mergeCell ref="F11:F12"/>
    <mergeCell ref="A22:E23"/>
    <mergeCell ref="B6:E8"/>
    <mergeCell ref="G22:I22"/>
    <mergeCell ref="G23:I23"/>
    <mergeCell ref="A24:I24"/>
    <mergeCell ref="A25:I25"/>
    <mergeCell ref="A26:I26"/>
    <mergeCell ref="B10:I10"/>
    <mergeCell ref="B11:E11"/>
    <mergeCell ref="D14:D15"/>
    <mergeCell ref="A1:I1"/>
    <mergeCell ref="G11:I11"/>
    <mergeCell ref="B12:E12"/>
    <mergeCell ref="G12:I12"/>
    <mergeCell ref="B4:H4"/>
    <mergeCell ref="B5:H5"/>
    <mergeCell ref="G7:I7"/>
    <mergeCell ref="G8:I8"/>
    <mergeCell ref="G6:I6"/>
    <mergeCell ref="E9:I9"/>
    <mergeCell ref="B9:D9"/>
    <mergeCell ref="E14:E15"/>
    <mergeCell ref="D16:D17"/>
    <mergeCell ref="D18:D19"/>
    <mergeCell ref="D20:D21"/>
    <mergeCell ref="E16:E17"/>
    <mergeCell ref="E18:E19"/>
    <mergeCell ref="E20:E21"/>
    <mergeCell ref="H14:H15"/>
    <mergeCell ref="H16:H17"/>
    <mergeCell ref="H18:H19"/>
    <mergeCell ref="H20:H21"/>
    <mergeCell ref="I14:I15"/>
    <mergeCell ref="I16:I17"/>
    <mergeCell ref="I18:I19"/>
    <mergeCell ref="I20:I21"/>
    <mergeCell ref="B18:C18"/>
    <mergeCell ref="B19:C19"/>
    <mergeCell ref="B20:C20"/>
    <mergeCell ref="B21:C21"/>
    <mergeCell ref="B13:C13"/>
    <mergeCell ref="B14:C14"/>
    <mergeCell ref="B15:C15"/>
    <mergeCell ref="B16:C16"/>
    <mergeCell ref="B17:C17"/>
  </mergeCells>
  <phoneticPr fontId="15"/>
  <printOptions horizontalCentered="1" verticalCentered="1"/>
  <pageMargins left="0.62992125984251968" right="0.55118110236220474" top="0.47244094488188981" bottom="0.51181102362204722"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I38"/>
  <sheetViews>
    <sheetView showGridLines="0" showOutlineSymbols="0" topLeftCell="A19" workbookViewId="0">
      <selection activeCell="A33" sqref="A33:I36"/>
    </sheetView>
  </sheetViews>
  <sheetFormatPr baseColWidth="10" defaultColWidth="9" defaultRowHeight="14"/>
  <cols>
    <col min="1" max="1" width="11.1640625" style="1" customWidth="1"/>
    <col min="2" max="3" width="8.6640625" style="1" customWidth="1"/>
    <col min="4" max="4" width="4.6640625" style="1" customWidth="1"/>
    <col min="5" max="5" width="12.5" style="1" customWidth="1"/>
    <col min="6" max="6" width="11.1640625" style="1" customWidth="1"/>
    <col min="7" max="7" width="17.5" style="1" customWidth="1"/>
    <col min="8" max="8" width="4.6640625" style="1" customWidth="1"/>
    <col min="9" max="9" width="12.5" style="1" customWidth="1"/>
    <col min="10" max="16384" width="9" style="1"/>
  </cols>
  <sheetData>
    <row r="1" spans="1:9" ht="30" customHeight="1">
      <c r="A1" s="130" t="s">
        <v>97</v>
      </c>
      <c r="B1" s="130"/>
      <c r="C1" s="130"/>
      <c r="D1" s="130"/>
      <c r="E1" s="130"/>
      <c r="F1" s="130"/>
      <c r="G1" s="130"/>
      <c r="H1" s="130"/>
      <c r="I1" s="130"/>
    </row>
    <row r="2" spans="1:9" ht="6.5" customHeight="1" thickBot="1">
      <c r="A2" s="66"/>
      <c r="B2" s="66"/>
      <c r="C2" s="66"/>
      <c r="D2" s="66"/>
      <c r="E2" s="66"/>
      <c r="F2" s="66"/>
      <c r="G2" s="66"/>
      <c r="H2" s="66"/>
      <c r="I2" s="66"/>
    </row>
    <row r="3" spans="1:9" ht="24.75" customHeight="1" thickBot="1">
      <c r="A3" s="61" t="s">
        <v>22</v>
      </c>
      <c r="B3" s="90" t="s">
        <v>96</v>
      </c>
      <c r="C3" s="61" t="str">
        <f>""&amp;VLOOKUP(1,サンプル,3)</f>
        <v>女子</v>
      </c>
      <c r="E3" s="2" t="s">
        <v>5</v>
      </c>
      <c r="F3" s="76" t="str">
        <f>""&amp;VLOOKUP(2,サンプル,3)</f>
        <v>埼玉県</v>
      </c>
      <c r="G3" s="3"/>
      <c r="I3" s="4" t="s">
        <v>38</v>
      </c>
    </row>
    <row r="4" spans="1:9" ht="18" customHeight="1">
      <c r="A4" s="5" t="s">
        <v>9</v>
      </c>
      <c r="B4" s="136" t="str">
        <f>"　"&amp;VLOOKUP(4,サンプル,4)&amp;VLOOKUP(4,サンプル,6)&amp;VLOOKUP(5,サンプル,4)</f>
        <v>　さいたましりつ　さいたまかんとうちゅうがっこう</v>
      </c>
      <c r="C4" s="137"/>
      <c r="D4" s="137"/>
      <c r="E4" s="137"/>
      <c r="F4" s="137"/>
      <c r="G4" s="137"/>
      <c r="H4" s="137"/>
      <c r="I4" s="71" t="s">
        <v>47</v>
      </c>
    </row>
    <row r="5" spans="1:9" ht="29" customHeight="1">
      <c r="A5" s="6" t="s">
        <v>30</v>
      </c>
      <c r="B5" s="187" t="str">
        <f>"　"&amp;VLOOKUP(4,サンプル,3)&amp;VLOOKUP(4,サンプル,5)&amp;VLOOKUP(5,サンプル,3)</f>
        <v>　さいたま市立　さいたま関東中学校</v>
      </c>
      <c r="C5" s="188"/>
      <c r="D5" s="188"/>
      <c r="E5" s="188"/>
      <c r="F5" s="188"/>
      <c r="G5" s="189"/>
      <c r="H5" s="189"/>
      <c r="I5" s="70" t="str">
        <f>VLOOKUP(3,サンプル,3)&amp;"  位"</f>
        <v>1  位</v>
      </c>
    </row>
    <row r="6" spans="1:9" ht="24" customHeight="1">
      <c r="A6" s="154" t="s">
        <v>90</v>
      </c>
      <c r="B6" s="168" t="str">
        <f>" "&amp;VLOOKUP(6,サンプル,3)</f>
        <v xml:space="preserve"> 埼玉　一郎</v>
      </c>
      <c r="C6" s="169"/>
      <c r="D6" s="169"/>
      <c r="E6" s="169"/>
      <c r="F6" s="158" t="s">
        <v>73</v>
      </c>
      <c r="G6" s="143" t="s">
        <v>75</v>
      </c>
      <c r="H6" s="144"/>
      <c r="I6" s="145"/>
    </row>
    <row r="7" spans="1:9" ht="24" customHeight="1">
      <c r="A7" s="155"/>
      <c r="B7" s="170"/>
      <c r="C7" s="171"/>
      <c r="D7" s="171"/>
      <c r="E7" s="171"/>
      <c r="F7" s="159"/>
      <c r="G7" s="141" t="str">
        <f>"TEL  "&amp;VLOOKUP(10,サンプル,3)</f>
        <v>TEL  ０４８－８３１－＊＊＊＊</v>
      </c>
      <c r="H7" s="141"/>
      <c r="I7" s="142"/>
    </row>
    <row r="8" spans="1:9" ht="24" customHeight="1">
      <c r="A8" s="156"/>
      <c r="B8" s="172"/>
      <c r="C8" s="173"/>
      <c r="D8" s="173"/>
      <c r="E8" s="173"/>
      <c r="F8" s="160"/>
      <c r="G8" s="131" t="str">
        <f>"FAX  "&amp;VLOOKUP(11,サンプル,3)</f>
        <v>FAX  ０４８－８３１－＊＊＊＊</v>
      </c>
      <c r="H8" s="131"/>
      <c r="I8" s="132"/>
    </row>
    <row r="9" spans="1:9" ht="18" customHeight="1">
      <c r="A9" s="157" t="s">
        <v>39</v>
      </c>
      <c r="B9" s="148" t="str">
        <f>"〒"&amp;VLOOKUP(7,サンプル,3)</f>
        <v>〒３３０－００００</v>
      </c>
      <c r="C9" s="149"/>
      <c r="D9" s="149"/>
      <c r="E9" s="146" t="str">
        <f>"(ふりがな)"&amp;VLOOKUP(8,サンプル,4)&amp;VLOOKUP(9,サンプル,4)</f>
        <v>(ふりがな)さいたましうらわくはりがや</v>
      </c>
      <c r="F9" s="146"/>
      <c r="G9" s="146"/>
      <c r="H9" s="146"/>
      <c r="I9" s="147"/>
    </row>
    <row r="10" spans="1:9" ht="25.25" customHeight="1">
      <c r="A10" s="157"/>
      <c r="B10" s="172" t="str">
        <f>" "&amp;VLOOKUP(2,サンプル,3)&amp;VLOOKUP(8,サンプル,3)&amp;VLOOKUP(9,サンプル,3)</f>
        <v xml:space="preserve"> 埼玉県さいたま市浦和区針谷０００−０</v>
      </c>
      <c r="C10" s="173"/>
      <c r="D10" s="173"/>
      <c r="E10" s="173"/>
      <c r="F10" s="173"/>
      <c r="G10" s="173"/>
      <c r="H10" s="173"/>
      <c r="I10" s="185"/>
    </row>
    <row r="11" spans="1:9" ht="23" customHeight="1">
      <c r="A11" s="8" t="s">
        <v>9</v>
      </c>
      <c r="B11" s="174" t="str">
        <f>"  "&amp;VLOOKUP(12,サンプル,4)</f>
        <v xml:space="preserve">  おおみや　みその</v>
      </c>
      <c r="C11" s="175"/>
      <c r="D11" s="175"/>
      <c r="E11" s="186"/>
      <c r="F11" s="161" t="s">
        <v>49</v>
      </c>
      <c r="G11" s="131" t="str">
        <f>"自宅 "&amp;VLOOKUP(13,サンプル,3)</f>
        <v>自宅 ０４８－８３１－＊＊＊＊</v>
      </c>
      <c r="H11" s="131"/>
      <c r="I11" s="132"/>
    </row>
    <row r="12" spans="1:9" ht="27.75" customHeight="1">
      <c r="A12" s="6" t="s">
        <v>6</v>
      </c>
      <c r="B12" s="133" t="str">
        <f>"  "&amp;VLOOKUP(12,サンプル,3)</f>
        <v xml:space="preserve">  大宮　美園</v>
      </c>
      <c r="C12" s="134"/>
      <c r="D12" s="134"/>
      <c r="E12" s="135"/>
      <c r="F12" s="162"/>
      <c r="G12" s="131" t="str">
        <f>"携帯 "&amp;VLOOKUP(14,サンプル,3)</f>
        <v>携帯 ０９０－＊＊＊＊－＊＊＊＊</v>
      </c>
      <c r="H12" s="131"/>
      <c r="I12" s="132"/>
    </row>
    <row r="13" spans="1:9">
      <c r="A13" s="9" t="s">
        <v>57</v>
      </c>
      <c r="B13" s="122" t="s">
        <v>54</v>
      </c>
      <c r="C13" s="123"/>
      <c r="D13" s="11" t="s">
        <v>10</v>
      </c>
      <c r="E13" s="10" t="s">
        <v>23</v>
      </c>
      <c r="F13" s="10" t="s">
        <v>57</v>
      </c>
      <c r="G13" s="10" t="s">
        <v>55</v>
      </c>
      <c r="H13" s="7" t="s">
        <v>10</v>
      </c>
      <c r="I13" s="12" t="s">
        <v>23</v>
      </c>
    </row>
    <row r="14" spans="1:9">
      <c r="A14" s="8" t="s">
        <v>9</v>
      </c>
      <c r="B14" s="114" t="str">
        <f>" "&amp;VLOOKUP(17,サンプル,4)</f>
        <v xml:space="preserve"> こうのす　あやこ</v>
      </c>
      <c r="C14" s="115"/>
      <c r="D14" s="124" t="str">
        <f>""&amp;VLOOKUP(17,サンプル,5)</f>
        <v>③</v>
      </c>
      <c r="E14" s="128" t="str">
        <f>"H"&amp;VLOOKUP(17,サンプル,6)&amp;"."&amp;VLOOKUP(17,サンプル,7)&amp;"."&amp;VLOOKUP(17,サンプル,8)</f>
        <v>H21.2.10</v>
      </c>
      <c r="F14" s="13" t="s">
        <v>9</v>
      </c>
      <c r="G14" s="72" t="str">
        <f>" "&amp;VLOOKUP(21,サンプル,4)</f>
        <v xml:space="preserve"> かわごえ　ななこ</v>
      </c>
      <c r="H14" s="124" t="str">
        <f>""&amp;VLOOKUP(21,サンプル,5)</f>
        <v>②</v>
      </c>
      <c r="I14" s="126" t="str">
        <f>"H"&amp;VLOOKUP(21,サンプル,6)&amp;"."&amp;VLOOKUP(21,サンプル,7)&amp;"."&amp;VLOOKUP(21,サンプル,8)</f>
        <v>H21.12.14</v>
      </c>
    </row>
    <row r="15" spans="1:9" ht="27.75" customHeight="1">
      <c r="A15" s="6" t="s">
        <v>89</v>
      </c>
      <c r="B15" s="120" t="str">
        <f>" "&amp;VLOOKUP(17,サンプル,3)</f>
        <v xml:space="preserve"> 鴻巣　綾子</v>
      </c>
      <c r="C15" s="121"/>
      <c r="D15" s="125"/>
      <c r="E15" s="129"/>
      <c r="F15" s="14">
        <v>5</v>
      </c>
      <c r="G15" s="14" t="str">
        <f>" "&amp;VLOOKUP(21,サンプル,3)</f>
        <v xml:space="preserve"> 川越　那々子</v>
      </c>
      <c r="H15" s="125"/>
      <c r="I15" s="127"/>
    </row>
    <row r="16" spans="1:9">
      <c r="A16" s="8" t="s">
        <v>9</v>
      </c>
      <c r="B16" s="114" t="str">
        <f>" "&amp;VLOOKUP(18,サンプル,4)</f>
        <v xml:space="preserve"> あげお　かすみ</v>
      </c>
      <c r="C16" s="115"/>
      <c r="D16" s="124" t="str">
        <f>""&amp;VLOOKUP(18,サンプル,5)</f>
        <v>③</v>
      </c>
      <c r="E16" s="128" t="str">
        <f>"H"&amp;VLOOKUP(18,サンプル,6)&amp;"."&amp;VLOOKUP(18,サンプル,7)&amp;"."&amp;VLOOKUP(18,サンプル,8)</f>
        <v>H21.3.9</v>
      </c>
      <c r="F16" s="13" t="s">
        <v>9</v>
      </c>
      <c r="G16" s="72" t="str">
        <f>" "&amp;VLOOKUP(22,サンプル,4)</f>
        <v xml:space="preserve"> さやま　はづき</v>
      </c>
      <c r="H16" s="124" t="str">
        <f>""&amp;VLOOKUP(22,サンプル,5)</f>
        <v>②</v>
      </c>
      <c r="I16" s="126" t="str">
        <f>"H"&amp;VLOOKUP(22,サンプル,6)&amp;"."&amp;VLOOKUP(22,サンプル,7)&amp;"."&amp;VLOOKUP(22,サンプル,8)</f>
        <v>H22.1.17</v>
      </c>
    </row>
    <row r="17" spans="1:9" ht="27.75" customHeight="1">
      <c r="A17" s="6">
        <v>2</v>
      </c>
      <c r="B17" s="120" t="str">
        <f>" "&amp;VLOOKUP(18,サンプル,3)</f>
        <v xml:space="preserve"> 上尾　佳純</v>
      </c>
      <c r="C17" s="121"/>
      <c r="D17" s="125"/>
      <c r="E17" s="129"/>
      <c r="F17" s="14">
        <v>6</v>
      </c>
      <c r="G17" s="14" t="str">
        <f>" "&amp;VLOOKUP(22,サンプル,3)</f>
        <v xml:space="preserve"> 狭山　葉月</v>
      </c>
      <c r="H17" s="125"/>
      <c r="I17" s="127"/>
    </row>
    <row r="18" spans="1:9" ht="13.5" customHeight="1">
      <c r="A18" s="8" t="s">
        <v>9</v>
      </c>
      <c r="B18" s="114" t="str">
        <f>" "&amp;VLOOKUP(19,サンプル,4)</f>
        <v xml:space="preserve"> そうか　さやか</v>
      </c>
      <c r="C18" s="115"/>
      <c r="D18" s="124" t="str">
        <f>""&amp;VLOOKUP(19,サンプル,5)</f>
        <v>③</v>
      </c>
      <c r="E18" s="128" t="str">
        <f>"H"&amp;VLOOKUP(19,サンプル,6)&amp;"."&amp;VLOOKUP(19,サンプル,7)&amp;"."&amp;VLOOKUP(19,サンプル,8)</f>
        <v>H20.7.11</v>
      </c>
      <c r="F18" s="13" t="s">
        <v>9</v>
      </c>
      <c r="G18" s="72" t="str">
        <f>" "&amp;VLOOKUP(23,サンプル,4)</f>
        <v xml:space="preserve"> ほんじょう　まり</v>
      </c>
      <c r="H18" s="124" t="str">
        <f>""&amp;VLOOKUP(23,サンプル,5)</f>
        <v>①</v>
      </c>
      <c r="I18" s="126" t="str">
        <f>"H"&amp;VLOOKUP(23,サンプル,6)&amp;"."&amp;VLOOKUP(23,サンプル,7)&amp;"."&amp;VLOOKUP(23,サンプル,8)</f>
        <v>H22.6.23</v>
      </c>
    </row>
    <row r="19" spans="1:9" ht="27.75" customHeight="1">
      <c r="A19" s="6">
        <v>3</v>
      </c>
      <c r="B19" s="120" t="str">
        <f>" "&amp;VLOOKUP(19,サンプル,3)</f>
        <v xml:space="preserve"> 草加　沙也加</v>
      </c>
      <c r="C19" s="121"/>
      <c r="D19" s="125"/>
      <c r="E19" s="129"/>
      <c r="F19" s="14">
        <v>7</v>
      </c>
      <c r="G19" s="14" t="str">
        <f>" "&amp;VLOOKUP(23,サンプル,3)</f>
        <v xml:space="preserve"> 本庄　真里</v>
      </c>
      <c r="H19" s="125"/>
      <c r="I19" s="127"/>
    </row>
    <row r="20" spans="1:9">
      <c r="A20" s="8" t="s">
        <v>9</v>
      </c>
      <c r="B20" s="114" t="str">
        <f>" "&amp;VLOOKUP(20,サンプル,4)</f>
        <v xml:space="preserve"> とだ　たまき</v>
      </c>
      <c r="C20" s="115"/>
      <c r="D20" s="124" t="str">
        <f>""&amp;VLOOKUP(20,サンプル,5)</f>
        <v>③</v>
      </c>
      <c r="E20" s="128" t="str">
        <f>"H"&amp;VLOOKUP(20,サンプル,6)&amp;"."&amp;VLOOKUP(20,サンプル,7)&amp;"."&amp;VLOOKUP(20,サンプル,8)</f>
        <v>H20.11.21</v>
      </c>
      <c r="F20" s="13" t="s">
        <v>9</v>
      </c>
      <c r="G20" s="72" t="str">
        <f>" "&amp;VLOOKUP(24,サンプル,4)</f>
        <v xml:space="preserve"> しらおか　やすこ</v>
      </c>
      <c r="H20" s="124" t="str">
        <f>""&amp;VLOOKUP(24,サンプル,5)</f>
        <v>①</v>
      </c>
      <c r="I20" s="126" t="str">
        <f>"H"&amp;VLOOKUP(24,サンプル,6)&amp;"."&amp;VLOOKUP(24,サンプル,7)&amp;"."&amp;VLOOKUP(24,サンプル,8)</f>
        <v>H23.2.7</v>
      </c>
    </row>
    <row r="21" spans="1:9" ht="27.75" customHeight="1">
      <c r="A21" s="6">
        <v>4</v>
      </c>
      <c r="B21" s="120" t="str">
        <f>" "&amp;VLOOKUP(20,サンプル,3)</f>
        <v xml:space="preserve"> 戸田　環</v>
      </c>
      <c r="C21" s="121"/>
      <c r="D21" s="125"/>
      <c r="E21" s="129"/>
      <c r="F21" s="14">
        <v>8</v>
      </c>
      <c r="G21" s="14" t="str">
        <f>" "&amp;VLOOKUP(24,サンプル,3)</f>
        <v xml:space="preserve"> 白岡　康子</v>
      </c>
      <c r="H21" s="125"/>
      <c r="I21" s="127"/>
    </row>
    <row r="22" spans="1:9" ht="18" customHeight="1">
      <c r="A22" s="163" t="s">
        <v>41</v>
      </c>
      <c r="B22" s="164"/>
      <c r="C22" s="165"/>
      <c r="D22" s="165"/>
      <c r="E22" s="158"/>
      <c r="F22" s="13" t="s">
        <v>9</v>
      </c>
      <c r="G22" s="174" t="str">
        <f>"  "&amp;VLOOKUP(15,サンプル,4)</f>
        <v xml:space="preserve">  ふじかわ　じゅん</v>
      </c>
      <c r="H22" s="175"/>
      <c r="I22" s="176"/>
    </row>
    <row r="23" spans="1:9" ht="27.75" customHeight="1">
      <c r="A23" s="166"/>
      <c r="B23" s="165"/>
      <c r="C23" s="165"/>
      <c r="D23" s="165"/>
      <c r="E23" s="167"/>
      <c r="F23" s="15" t="s">
        <v>24</v>
      </c>
      <c r="G23" s="116" t="str">
        <f>"  "&amp;VLOOKUP(15,サンプル,3)</f>
        <v xml:space="preserve">  川口　一郎</v>
      </c>
      <c r="H23" s="177"/>
      <c r="I23" s="178"/>
    </row>
    <row r="24" spans="1:9" ht="51" customHeight="1">
      <c r="A24" s="179" t="s">
        <v>93</v>
      </c>
      <c r="B24" s="180"/>
      <c r="C24" s="180"/>
      <c r="D24" s="180"/>
      <c r="E24" s="180"/>
      <c r="F24" s="180"/>
      <c r="G24" s="180"/>
      <c r="H24" s="180"/>
      <c r="I24" s="181"/>
    </row>
    <row r="25" spans="1:9" ht="54.5" customHeight="1">
      <c r="A25" s="182" t="str">
        <f>" "&amp;VLOOKUP(26,サンプル,3)&amp;"
 "&amp;VLOOKUP(27,サンプル,3)&amp;"
 "&amp;VLOOKUP(28,サンプル,3)&amp;"
 "&amp;VLOOKUP(29,サンプル,3)</f>
        <v xml:space="preserve"> 白岡　康子：報道機関への個人名の掲載に同意できない。
 </v>
      </c>
      <c r="B25" s="183"/>
      <c r="C25" s="183"/>
      <c r="D25" s="183"/>
      <c r="E25" s="183"/>
      <c r="F25" s="183"/>
      <c r="G25" s="183"/>
      <c r="H25" s="183"/>
      <c r="I25" s="184"/>
    </row>
    <row r="26" spans="1:9" ht="48" customHeight="1">
      <c r="A26" s="165" t="s">
        <v>85</v>
      </c>
      <c r="B26" s="165"/>
      <c r="C26" s="165"/>
      <c r="D26" s="165"/>
      <c r="E26" s="165"/>
      <c r="F26" s="165"/>
      <c r="G26" s="165"/>
      <c r="H26" s="165"/>
      <c r="I26" s="165"/>
    </row>
    <row r="27" spans="1:9" ht="6.75" customHeight="1"/>
    <row r="28" spans="1:9" ht="17.25" customHeight="1">
      <c r="A28" s="3" t="s">
        <v>56</v>
      </c>
      <c r="F28" s="150">
        <f>IF(VLOOKUP(25,サンプル,3)="","令和５年　　月　　日",VLOOKUP(25,サンプル,3))</f>
        <v>45842</v>
      </c>
      <c r="G28" s="150"/>
      <c r="H28" s="150"/>
      <c r="I28" s="16"/>
    </row>
    <row r="29" spans="1:9" ht="6.75" customHeight="1"/>
    <row r="30" spans="1:9" ht="15" thickBot="1">
      <c r="A30" s="1" t="s">
        <v>58</v>
      </c>
    </row>
    <row r="31" spans="1:9" ht="51" customHeight="1" thickBot="1">
      <c r="A31" s="151" t="str">
        <f>"　"&amp;VLOOKUP(30,サンプル,3)</f>
        <v>　歴史と自然が息づく利根川や渡良瀬遊水地のほとり、埼玉県加須市騎西の地で鍛え上げた、さいたま関東卓球部です。保護者やお世話になった多くの方に心から感謝し、関東大会で持てる力を全て発揮します！</v>
      </c>
      <c r="B31" s="152"/>
      <c r="C31" s="152"/>
      <c r="D31" s="152"/>
      <c r="E31" s="152"/>
      <c r="F31" s="152"/>
      <c r="G31" s="152"/>
      <c r="H31" s="152"/>
      <c r="I31" s="153"/>
    </row>
    <row r="32" spans="1:9" ht="6" customHeight="1">
      <c r="A32" s="67"/>
      <c r="B32" s="67"/>
      <c r="C32" s="67"/>
      <c r="D32" s="67"/>
      <c r="E32" s="67"/>
      <c r="F32" s="67"/>
      <c r="G32" s="67"/>
      <c r="H32" s="67"/>
      <c r="I32" s="67"/>
    </row>
    <row r="33" spans="1:9" ht="15">
      <c r="A33" s="80" t="s">
        <v>162</v>
      </c>
      <c r="B33" s="81" t="s">
        <v>163</v>
      </c>
      <c r="C33" s="81"/>
      <c r="D33" s="82"/>
      <c r="E33" s="81" t="s">
        <v>164</v>
      </c>
      <c r="F33" s="82"/>
      <c r="G33" s="82"/>
      <c r="H33" s="83"/>
      <c r="I33" s="84"/>
    </row>
    <row r="34" spans="1:9" ht="15">
      <c r="A34" s="85"/>
      <c r="B34" s="3"/>
      <c r="C34" s="3"/>
      <c r="D34" s="3"/>
      <c r="E34" s="3" t="s">
        <v>165</v>
      </c>
      <c r="F34" s="3"/>
      <c r="G34" s="3"/>
      <c r="I34" s="73"/>
    </row>
    <row r="35" spans="1:9" ht="15">
      <c r="A35" s="85"/>
      <c r="B35" s="3" t="s">
        <v>115</v>
      </c>
      <c r="C35" s="3"/>
      <c r="I35" s="73"/>
    </row>
    <row r="36" spans="1:9" ht="20">
      <c r="A36" s="86"/>
      <c r="B36" s="87" t="s">
        <v>166</v>
      </c>
      <c r="C36" s="87"/>
      <c r="D36" s="88"/>
      <c r="E36" s="88"/>
      <c r="F36" s="88"/>
      <c r="G36" s="88"/>
      <c r="H36" s="88"/>
      <c r="I36" s="74"/>
    </row>
    <row r="38" spans="1:9" ht="7.5" customHeight="1"/>
  </sheetData>
  <sheetProtection selectLockedCells="1"/>
  <mergeCells count="51">
    <mergeCell ref="F28:H28"/>
    <mergeCell ref="A31:I31"/>
    <mergeCell ref="A6:A8"/>
    <mergeCell ref="A9:A10"/>
    <mergeCell ref="F6:F8"/>
    <mergeCell ref="F11:F12"/>
    <mergeCell ref="A22:E23"/>
    <mergeCell ref="B6:E8"/>
    <mergeCell ref="G22:I22"/>
    <mergeCell ref="G23:I23"/>
    <mergeCell ref="A24:I24"/>
    <mergeCell ref="A25:I25"/>
    <mergeCell ref="A26:I26"/>
    <mergeCell ref="B10:I10"/>
    <mergeCell ref="B11:E11"/>
    <mergeCell ref="D20:D21"/>
    <mergeCell ref="A1:I1"/>
    <mergeCell ref="G11:I11"/>
    <mergeCell ref="B12:E12"/>
    <mergeCell ref="G12:I12"/>
    <mergeCell ref="B4:H4"/>
    <mergeCell ref="B5:H5"/>
    <mergeCell ref="G7:I7"/>
    <mergeCell ref="G8:I8"/>
    <mergeCell ref="G6:I6"/>
    <mergeCell ref="E9:I9"/>
    <mergeCell ref="B9:D9"/>
    <mergeCell ref="E20:E21"/>
    <mergeCell ref="H14:H15"/>
    <mergeCell ref="I14:I15"/>
    <mergeCell ref="H16:H17"/>
    <mergeCell ref="I16:I17"/>
    <mergeCell ref="H18:H19"/>
    <mergeCell ref="I18:I19"/>
    <mergeCell ref="H20:H21"/>
    <mergeCell ref="I20:I21"/>
    <mergeCell ref="D14:D15"/>
    <mergeCell ref="E14:E15"/>
    <mergeCell ref="D16:D17"/>
    <mergeCell ref="E16:E17"/>
    <mergeCell ref="D18:D19"/>
    <mergeCell ref="E18:E19"/>
    <mergeCell ref="B18:C18"/>
    <mergeCell ref="B19:C19"/>
    <mergeCell ref="B20:C20"/>
    <mergeCell ref="B21:C21"/>
    <mergeCell ref="B13:C13"/>
    <mergeCell ref="B14:C14"/>
    <mergeCell ref="B15:C15"/>
    <mergeCell ref="B16:C16"/>
    <mergeCell ref="B17:C17"/>
  </mergeCells>
  <phoneticPr fontId="15"/>
  <printOptions horizontalCentered="1" verticalCentered="1"/>
  <pageMargins left="0.62992125984251968" right="0.55118110236220474" top="0.47244094488188981" bottom="0.51181102362204722"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説明</vt:lpstr>
      <vt:lpstr>入力用</vt:lpstr>
      <vt:lpstr>印刷用</vt:lpstr>
      <vt:lpstr>サンプル</vt:lpstr>
      <vt:lpstr>サンプル!Print_Area</vt:lpstr>
      <vt:lpstr>印刷用!Print_Area</vt:lpstr>
      <vt:lpstr>説明!Print_Area</vt:lpstr>
      <vt:lpstr>入力用!Print_Area</vt:lpstr>
      <vt:lpstr>サンプル</vt:lpstr>
      <vt:lpstr>入力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第５１回関東中学卓球団体申込書</dc:title>
  <dc:creator>卓球専門部</dc:creator>
  <cp:lastModifiedBy>雅美 田尻</cp:lastModifiedBy>
  <cp:lastPrinted>2023-06-21T04:58:48Z</cp:lastPrinted>
  <dcterms:created xsi:type="dcterms:W3CDTF">1997-01-08T22:48:00Z</dcterms:created>
  <dcterms:modified xsi:type="dcterms:W3CDTF">2025-07-23T00:08:38Z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